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te\AppData\Local\Microsoft\Windows\Temporary Internet Files\Content.MSO\"/>
    </mc:Choice>
  </mc:AlternateContent>
  <bookViews>
    <workbookView xWindow="120" yWindow="75" windowWidth="20115" windowHeight="10035"/>
  </bookViews>
  <sheets>
    <sheet name="Лист1" sheetId="1" r:id="rId1"/>
    <sheet name="розрахунок мій" sheetId="3" r:id="rId2"/>
    <sheet name="дох для УФ" sheetId="2" r:id="rId3"/>
  </sheets>
  <definedNames>
    <definedName name="_xlnm.Print_Area" localSheetId="2">'дох для УФ'!$A$1:$P$40</definedName>
    <definedName name="_xlnm.Print_Area" localSheetId="0">Лист1!$A$1:$M$73</definedName>
  </definedNames>
  <calcPr calcId="114210" refMode="R1C1"/>
</workbook>
</file>

<file path=xl/calcChain.xml><?xml version="1.0" encoding="utf-8"?>
<calcChain xmlns="http://schemas.openxmlformats.org/spreadsheetml/2006/main">
  <c r="N39" i="2" l="1"/>
  <c r="N29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40" i="3"/>
  <c r="M45" i="3"/>
  <c r="N40" i="3"/>
  <c r="L40" i="3"/>
  <c r="K40" i="3"/>
  <c r="N16" i="3"/>
  <c r="N39" i="3"/>
  <c r="M45" i="2"/>
  <c r="N16" i="2"/>
  <c r="N40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40" i="2"/>
  <c r="K40" i="2"/>
  <c r="L40" i="2"/>
  <c r="L10" i="1"/>
  <c r="L9" i="1"/>
  <c r="K10" i="1"/>
  <c r="K9" i="1"/>
  <c r="M9" i="1"/>
  <c r="L56" i="1"/>
  <c r="L61" i="1"/>
  <c r="L60" i="1"/>
  <c r="L50" i="1"/>
  <c r="L33" i="1"/>
  <c r="L19" i="1"/>
  <c r="L13" i="1"/>
  <c r="L65" i="1"/>
  <c r="L64" i="1"/>
  <c r="L63" i="1"/>
  <c r="L54" i="1"/>
  <c r="L47" i="1"/>
  <c r="L45" i="1"/>
  <c r="L40" i="1"/>
  <c r="L39" i="1"/>
  <c r="L36" i="1"/>
  <c r="L30" i="1"/>
  <c r="L16" i="1"/>
  <c r="L12" i="1"/>
  <c r="M11" i="1"/>
  <c r="M14" i="1"/>
  <c r="M17" i="1"/>
  <c r="M20" i="1"/>
  <c r="M21" i="1"/>
  <c r="M23" i="1"/>
  <c r="M24" i="1"/>
  <c r="M25" i="1"/>
  <c r="M26" i="1"/>
  <c r="M27" i="1"/>
  <c r="M28" i="1"/>
  <c r="M29" i="1"/>
  <c r="M37" i="1"/>
  <c r="M38" i="1"/>
  <c r="M46" i="1"/>
  <c r="M48" i="1"/>
  <c r="M52" i="1"/>
  <c r="M55" i="1"/>
  <c r="M57" i="1"/>
  <c r="M59" i="1"/>
  <c r="M66" i="1"/>
  <c r="K13" i="1"/>
  <c r="K12" i="1"/>
  <c r="K16" i="1"/>
  <c r="K19" i="1"/>
  <c r="K30" i="1"/>
  <c r="K36" i="1"/>
  <c r="K40" i="1"/>
  <c r="K39" i="1"/>
  <c r="K45" i="1"/>
  <c r="K47" i="1"/>
  <c r="K50" i="1"/>
  <c r="K54" i="1"/>
  <c r="M54" i="1"/>
  <c r="K56" i="1"/>
  <c r="K65" i="1"/>
  <c r="K64" i="1"/>
  <c r="K63" i="1"/>
  <c r="M45" i="1"/>
  <c r="L18" i="1"/>
  <c r="M16" i="1"/>
  <c r="M65" i="1"/>
  <c r="K44" i="1"/>
  <c r="M10" i="1"/>
  <c r="M63" i="1"/>
  <c r="K18" i="1"/>
  <c r="M13" i="1"/>
  <c r="K49" i="1"/>
  <c r="M56" i="1"/>
  <c r="M47" i="1"/>
  <c r="M12" i="1"/>
  <c r="M36" i="1"/>
  <c r="M64" i="1"/>
  <c r="L49" i="1"/>
  <c r="M50" i="1"/>
  <c r="L44" i="1"/>
  <c r="M44" i="1"/>
  <c r="M19" i="1"/>
  <c r="K8" i="1"/>
  <c r="L43" i="1"/>
  <c r="K43" i="1"/>
  <c r="M43" i="1"/>
  <c r="M49" i="1"/>
  <c r="K67" i="1"/>
  <c r="K68" i="1"/>
  <c r="M18" i="1"/>
  <c r="L8" i="1"/>
  <c r="M8" i="1"/>
  <c r="L67" i="1"/>
  <c r="M67" i="1"/>
  <c r="L68" i="1"/>
  <c r="M68" i="1"/>
</calcChain>
</file>

<file path=xl/sharedStrings.xml><?xml version="1.0" encoding="utf-8"?>
<sst xmlns="http://schemas.openxmlformats.org/spreadsheetml/2006/main" count="270" uniqueCount="129">
  <si>
    <t>Загальний фонд</t>
  </si>
  <si>
    <t>(станом на 30.09.2016 р.)</t>
  </si>
  <si>
    <t>м. Боярка</t>
  </si>
  <si>
    <t>(грн.)</t>
  </si>
  <si>
    <t xml:space="preserve"> </t>
  </si>
  <si>
    <t>Код</t>
  </si>
  <si>
    <t xml:space="preserve"> Найменування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</si>
  <si>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</si>
  <si>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</si>
  <si>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</si>
  <si>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</si>
  <si>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11020000</t>
  </si>
  <si>
    <t>Податок на прибуток підприємств  </t>
  </si>
  <si>
    <t>11020200</t>
  </si>
  <si>
    <t>Податок на прибуток підприємств та фінансових установ комунальної власності </t>
  </si>
  <si>
    <t>13000000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</si>
  <si>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</si>
  <si>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</si>
  <si>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</si>
  <si>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</si>
  <si>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</si>
  <si>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14000000</t>
  </si>
  <si>
    <t>Внутрішні податки на товари та послуги  </t>
  </si>
  <si>
    <t>14040000</t>
  </si>
  <si>
    <t>Акцизний податок з реалізації суб`єктами господарювання роздрібної торгівлі підакцизних товарів</t>
  </si>
  <si>
    <t>18000000</t>
  </si>
  <si>
    <t>Місцеві податки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</si>
  <si>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</si>
  <si>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</si>
  <si>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</si>
  <si>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</si>
  <si>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</si>
  <si>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</si>
  <si>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</si>
  <si>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</si>
  <si>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</si>
  <si>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  </t>
  </si>
  <si>
    <t>18010600</t>
  </si>
  <si>
    <t>Орендна плата з юридичних осіб  </t>
  </si>
  <si>
    <t>18010700</t>
  </si>
  <si>
    <t>Земельний податок з фізичних осіб  </t>
  </si>
  <si>
    <t>18010900</t>
  </si>
  <si>
    <t>Орендна плата з фізичних осіб  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</si>
  <si>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</si>
  <si>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</si>
  <si>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</si>
  <si>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</si>
  <si>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18030000</t>
  </si>
  <si>
    <t>Туристичний збір </t>
  </si>
  <si>
    <t>18030100</t>
  </si>
  <si>
    <t>Туристичний збір, сплачений юридичними особами </t>
  </si>
  <si>
    <t>18030200</t>
  </si>
  <si>
    <t>Туристичний збір, сплачений фізичними особами </t>
  </si>
  <si>
    <t>18050000</t>
  </si>
  <si>
    <t>Єдиний податок  </t>
  </si>
  <si>
    <t>18050300</t>
  </si>
  <si>
    <t>Єдиний податок з юридичних осіб </t>
  </si>
  <si>
    <t>18050400</t>
  </si>
  <si>
    <t>Єдиний податок з фізичних осіб </t>
  </si>
  <si>
    <t>19000000</t>
  </si>
  <si>
    <t>Інші податки та збори </t>
  </si>
  <si>
    <t>19010000</t>
  </si>
  <si>
    <t>Екологічний податок </t>
  </si>
  <si>
    <t>19010100</t>
  </si>
  <si>
    <t>Надходження від викидів забруднюючих речовин в атмосферне повітря стаціонарними джерелами забруднення </t>
  </si>
  <si>
    <t>19010200</t>
  </si>
  <si>
    <t>Надходження від скидів забруднюючих речовин безпосередньо у водні об`єкти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</si>
  <si>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</si>
  <si>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</si>
  <si>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</si>
  <si>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</si>
  <si>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21010000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</si>
  <si>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(частки, паї) господарських товариств, у статутних капіталах яких є держав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</si>
  <si>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</si>
  <si>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</si>
  <si>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21080000</t>
  </si>
  <si>
    <t>Інші надходження  </t>
  </si>
  <si>
    <t>21081100</t>
  </si>
  <si>
    <t>Адміністративні штрафи та інші санкції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</si>
  <si>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</si>
  <si>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</si>
  <si>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</si>
  <si>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</si>
  <si>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22012500</t>
  </si>
  <si>
    <t>Плата за надання інших адміністративних послуг</t>
  </si>
  <si>
    <t>22080000</t>
  </si>
  <si>
    <t>Надходження від орендної плати за користування цілісним майновим комплексом та іншим державним майном  </t>
  </si>
  <si>
    <t>22080400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</si>
  <si>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</si>
  <si>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22090000</t>
  </si>
  <si>
    <t>Державне мито  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</si>
  <si>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</si>
  <si>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</si>
  <si>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22090400</t>
  </si>
  <si>
    <t>Державне мито, пов`язане з видачею та оформленням закордонних паспортів (посвідок) та паспортів громадян України  </t>
  </si>
  <si>
    <t>40000000</t>
  </si>
  <si>
    <t>Офіційні трансферти  </t>
  </si>
  <si>
    <t>41000000</t>
  </si>
  <si>
    <t>Від органів державного управління  </t>
  </si>
  <si>
    <t>41030000</t>
  </si>
  <si>
    <t>Субвенції  </t>
  </si>
  <si>
    <t>41035000</t>
  </si>
  <si>
    <t>Інші субвенції </t>
  </si>
  <si>
    <t>Усього ( без урахування трансфертів)</t>
  </si>
  <si>
    <t>Усього</t>
  </si>
  <si>
    <t>Н.І.Мусієнко</t>
  </si>
  <si>
    <t>начальник відділу фінансів, економічного розвитку та торгівлі</t>
  </si>
  <si>
    <t xml:space="preserve">Аналіз </t>
  </si>
  <si>
    <t>виконання доходів міського бюджету за 9 місяців 2016 р.</t>
  </si>
  <si>
    <t>План 9 місяців (грн.)</t>
  </si>
  <si>
    <t>% виконання</t>
  </si>
  <si>
    <t>Факт 9 місяців (грн.)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</si>
  <si>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</si>
  <si>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</si>
  <si>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Рентна плата за спеціальне використання води водних об'єктів місцевого значення</t>
  </si>
  <si>
    <t>Збір за провадження деяких видів підприємницької діяльності, що справлявся до 1 січня 2015 року</t>
  </si>
  <si>
    <t>Збір за провадження торговельної діяльності (роздрібна торгівля), сплачений фізичними особами, що справлявся до 1 січня 2015 року</t>
  </si>
  <si>
    <t>Збір за провадження торговельної діяльності (роздрібна торгівля), сплачений юридичними особами, що справлявся до 1 січня 2015 року</t>
  </si>
  <si>
    <t>Інші неподаткові надходження</t>
  </si>
  <si>
    <t>Інші надходження</t>
  </si>
  <si>
    <t>Адміністративний збір за державну реєстрацію речових прав на нерухоме майно та їх обтяжень</t>
  </si>
  <si>
    <t>Державне мито, не віднесене до інших категорій</t>
  </si>
  <si>
    <t>Факт 9 міс</t>
  </si>
  <si>
    <t>Розрахунок 2017 (Факт 9міс/9*12)</t>
  </si>
  <si>
    <t>Розрахунок 2017 (Факт 9міс/9*12)з врах коефіцієнтів</t>
  </si>
  <si>
    <t xml:space="preserve"> -400 тис</t>
  </si>
  <si>
    <t>прогноз з коефіцієнтом 8%</t>
  </si>
  <si>
    <t>ПРОЕКТ НАДХОДЖЕНЬ ДО МІСЬКОГО БЮДЖЕТУ В 2017 РОЦІ</t>
  </si>
  <si>
    <t xml:space="preserve">звільнити Водоканал та ЖЕК на 2017 рік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</si>
</sst>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7"/>
      <color indexed="8"/>
      <name val="Arial Cyr"/>
      <charset val="204"/>
    </font>
    <font>
      <sz val="10"/>
      <color indexed="8"/>
      <name val="Arial Cyr"/>
      <charset val="204"/>
    </font>
    <font>
      <b/>
      <sz val="10"/>
      <color indexed="8"/>
      <name val="Arial Cyr"/>
      <charset val="204"/>
    </font>
    <font>
      <b/>
      <sz val="10"/>
      <color indexed="8"/>
      <name val="Times New Roman Cyr"/>
      <charset val="204"/>
    </font>
    <font>
      <b/>
      <sz val="16"/>
      <color indexed="8"/>
      <name val="Arial Cyr"/>
      <charset val="204"/>
    </font>
    <font>
      <b/>
      <sz val="12"/>
      <color indexed="8"/>
      <name val="Arial Cyr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 Cyr"/>
      <charset val="204"/>
    </font>
    <font>
      <b/>
      <sz val="11"/>
      <color indexed="8"/>
      <name val="Calibri"/>
      <family val="2"/>
      <charset val="204"/>
    </font>
    <font>
      <sz val="10"/>
      <color indexed="10"/>
      <name val="Times New Roman Cyr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2" fontId="5" fillId="0" borderId="1" xfId="0" applyNumberFormat="1" applyFont="1" applyBorder="1" applyAlignment="1">
      <alignment horizontal="right" vertical="top" wrapText="1"/>
    </xf>
    <xf numFmtId="0" fontId="0" fillId="2" borderId="0" xfId="0" applyFill="1"/>
    <xf numFmtId="10" fontId="8" fillId="0" borderId="0" xfId="0" applyNumberFormat="1" applyFont="1" applyAlignment="1">
      <alignment horizontal="left" vertical="top" wrapText="1"/>
    </xf>
    <xf numFmtId="10" fontId="9" fillId="0" borderId="1" xfId="0" applyNumberFormat="1" applyFont="1" applyBorder="1"/>
    <xf numFmtId="10" fontId="8" fillId="0" borderId="1" xfId="0" applyNumberFormat="1" applyFont="1" applyBorder="1"/>
    <xf numFmtId="10" fontId="8" fillId="2" borderId="1" xfId="0" applyNumberFormat="1" applyFont="1" applyFill="1" applyBorder="1"/>
    <xf numFmtId="10" fontId="8" fillId="0" borderId="0" xfId="0" applyNumberFormat="1" applyFont="1"/>
    <xf numFmtId="0" fontId="10" fillId="0" borderId="0" xfId="0" applyFont="1"/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wrapText="1"/>
    </xf>
    <xf numFmtId="0" fontId="11" fillId="0" borderId="1" xfId="0" applyFont="1" applyBorder="1"/>
    <xf numFmtId="0" fontId="4" fillId="2" borderId="1" xfId="0" quotePrefix="1" applyNumberFormat="1" applyFont="1" applyFill="1" applyBorder="1" applyAlignment="1">
      <alignment horizontal="left" vertical="top" wrapText="1"/>
    </xf>
    <xf numFmtId="2" fontId="5" fillId="2" borderId="1" xfId="0" applyNumberFormat="1" applyFont="1" applyFill="1" applyBorder="1" applyAlignment="1">
      <alignment horizontal="right" vertical="top" wrapText="1"/>
    </xf>
    <xf numFmtId="0" fontId="3" fillId="2" borderId="1" xfId="0" quotePrefix="1" applyNumberFormat="1" applyFont="1" applyFill="1" applyBorder="1" applyAlignment="1">
      <alignment horizontal="left" vertical="top" wrapText="1"/>
    </xf>
    <xf numFmtId="2" fontId="12" fillId="2" borderId="1" xfId="0" applyNumberFormat="1" applyFont="1" applyFill="1" applyBorder="1" applyAlignment="1">
      <alignment horizontal="right" vertical="top" wrapText="1"/>
    </xf>
    <xf numFmtId="0" fontId="4" fillId="0" borderId="1" xfId="0" quotePrefix="1" applyNumberFormat="1" applyFont="1" applyBorder="1" applyAlignment="1">
      <alignment horizontal="left" vertical="top" wrapText="1"/>
    </xf>
    <xf numFmtId="2" fontId="5" fillId="0" borderId="2" xfId="0" applyNumberFormat="1" applyFont="1" applyBorder="1" applyAlignment="1">
      <alignment horizontal="right" vertical="top" wrapText="1"/>
    </xf>
    <xf numFmtId="0" fontId="3" fillId="0" borderId="1" xfId="0" quotePrefix="1" applyNumberFormat="1" applyFont="1" applyBorder="1" applyAlignment="1">
      <alignment horizontal="left" vertical="top" wrapText="1"/>
    </xf>
    <xf numFmtId="2" fontId="12" fillId="0" borderId="1" xfId="0" applyNumberFormat="1" applyFont="1" applyBorder="1" applyAlignment="1">
      <alignment horizontal="right" vertical="top" wrapText="1"/>
    </xf>
    <xf numFmtId="2" fontId="0" fillId="2" borderId="0" xfId="0" applyNumberFormat="1" applyFill="1"/>
    <xf numFmtId="0" fontId="1" fillId="0" borderId="1" xfId="0" applyFont="1" applyBorder="1"/>
    <xf numFmtId="0" fontId="1" fillId="2" borderId="1" xfId="0" applyFont="1" applyFill="1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top" wrapText="1"/>
    </xf>
    <xf numFmtId="1" fontId="12" fillId="2" borderId="1" xfId="0" applyNumberFormat="1" applyFont="1" applyFill="1" applyBorder="1" applyAlignment="1">
      <alignment horizontal="center" vertical="top" wrapText="1"/>
    </xf>
    <xf numFmtId="1" fontId="12" fillId="2" borderId="1" xfId="0" applyNumberFormat="1" applyFont="1" applyFill="1" applyBorder="1" applyAlignment="1">
      <alignment horizontal="right" vertical="top" wrapText="1"/>
    </xf>
    <xf numFmtId="1" fontId="5" fillId="0" borderId="1" xfId="0" applyNumberFormat="1" applyFont="1" applyBorder="1" applyAlignment="1">
      <alignment horizontal="center" vertical="top" wrapText="1"/>
    </xf>
    <xf numFmtId="1" fontId="5" fillId="0" borderId="1" xfId="0" applyNumberFormat="1" applyFont="1" applyBorder="1" applyAlignment="1">
      <alignment horizontal="right" vertical="top" wrapText="1"/>
    </xf>
    <xf numFmtId="4" fontId="1" fillId="0" borderId="1" xfId="0" applyNumberFormat="1" applyFont="1" applyBorder="1" applyAlignment="1">
      <alignment horizontal="right"/>
    </xf>
    <xf numFmtId="3" fontId="5" fillId="0" borderId="1" xfId="0" applyNumberFormat="1" applyFont="1" applyBorder="1" applyAlignment="1">
      <alignment horizontal="right" vertical="top" wrapText="1"/>
    </xf>
    <xf numFmtId="3" fontId="12" fillId="2" borderId="1" xfId="0" applyNumberFormat="1" applyFont="1" applyFill="1" applyBorder="1" applyAlignment="1">
      <alignment horizontal="right" vertical="top" wrapText="1"/>
    </xf>
    <xf numFmtId="3" fontId="12" fillId="2" borderId="3" xfId="0" applyNumberFormat="1" applyFont="1" applyFill="1" applyBorder="1" applyAlignment="1">
      <alignment horizontal="right" vertical="top" wrapText="1"/>
    </xf>
    <xf numFmtId="1" fontId="0" fillId="0" borderId="0" xfId="0" applyNumberFormat="1" applyAlignment="1">
      <alignment horizontal="center"/>
    </xf>
    <xf numFmtId="1" fontId="14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9" fontId="0" fillId="2" borderId="0" xfId="0" applyNumberFormat="1" applyFill="1" applyAlignment="1">
      <alignment horizontal="left" wrapText="1"/>
    </xf>
    <xf numFmtId="0" fontId="0" fillId="2" borderId="0" xfId="0" applyFill="1" applyAlignment="1">
      <alignment horizontal="left" wrapText="1"/>
    </xf>
    <xf numFmtId="3" fontId="14" fillId="2" borderId="1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2" fontId="12" fillId="0" borderId="1" xfId="0" applyNumberFormat="1" applyFont="1" applyBorder="1" applyAlignment="1">
      <alignment horizontal="right" vertical="top" wrapText="1"/>
    </xf>
    <xf numFmtId="2" fontId="5" fillId="0" borderId="1" xfId="0" applyNumberFormat="1" applyFont="1" applyBorder="1" applyAlignment="1">
      <alignment horizontal="righ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2" fontId="5" fillId="0" borderId="4" xfId="0" applyNumberFormat="1" applyFont="1" applyBorder="1" applyAlignment="1">
      <alignment horizontal="right" vertical="top" wrapText="1"/>
    </xf>
    <xf numFmtId="2" fontId="5" fillId="0" borderId="2" xfId="0" applyNumberFormat="1" applyFont="1" applyBorder="1" applyAlignment="1">
      <alignment horizontal="right" vertical="top" wrapText="1"/>
    </xf>
    <xf numFmtId="2" fontId="12" fillId="2" borderId="1" xfId="0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2" fontId="5" fillId="2" borderId="1" xfId="0" applyNumberFormat="1" applyFont="1" applyFill="1" applyBorder="1" applyAlignment="1">
      <alignment horizontal="righ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5" fillId="0" borderId="5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4" xfId="0" applyNumberFormat="1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Q72"/>
  <sheetViews>
    <sheetView showGridLines="0" tabSelected="1" topLeftCell="B55" zoomScale="110" zoomScaleNormal="110" workbookViewId="0">
      <selection activeCell="N38" sqref="N38"/>
    </sheetView>
  </sheetViews>
  <sheetFormatPr defaultRowHeight="15" x14ac:dyDescent="0.25"/>
  <cols>
    <col min="1" max="1" width="10.28515625" hidden="1" customWidth="1"/>
    <col min="2" max="2" width="7.42578125" customWidth="1"/>
    <col min="3" max="3" width="10.42578125" customWidth="1"/>
    <col min="4" max="4" width="14.85546875" customWidth="1"/>
    <col min="5" max="5" width="10.85546875" customWidth="1"/>
    <col min="6" max="6" width="12.85546875" customWidth="1"/>
    <col min="7" max="7" width="18.140625" customWidth="1"/>
    <col min="8" max="8" width="8.140625" customWidth="1"/>
    <col min="9" max="9" width="8.85546875" hidden="1" customWidth="1"/>
    <col min="10" max="10" width="8" hidden="1" customWidth="1"/>
    <col min="11" max="11" width="18.140625" customWidth="1"/>
    <col min="12" max="12" width="17.140625" customWidth="1"/>
    <col min="13" max="13" width="16" style="7" customWidth="1"/>
    <col min="14" max="14" width="13" customWidth="1"/>
  </cols>
  <sheetData>
    <row r="1" spans="1:13" ht="18" customHeight="1" x14ac:dyDescent="0.25">
      <c r="A1" s="69" t="s">
        <v>107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ht="18.95" customHeight="1" x14ac:dyDescent="0.25">
      <c r="A2" s="70" t="s">
        <v>108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ht="15.95" customHeight="1" x14ac:dyDescent="0.25">
      <c r="A3" s="71" t="s">
        <v>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15" customHeight="1" x14ac:dyDescent="0.25">
      <c r="A4" s="71" t="s">
        <v>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ht="11.1" hidden="1" customHeight="1" x14ac:dyDescent="0.25">
      <c r="A5" s="67" t="s">
        <v>2</v>
      </c>
      <c r="B5" s="67"/>
      <c r="C5" s="67"/>
      <c r="D5" s="67"/>
      <c r="M5" s="3" t="s">
        <v>3</v>
      </c>
    </row>
    <row r="6" spans="1:13" ht="26.25" x14ac:dyDescent="0.25">
      <c r="C6" s="9" t="s">
        <v>5</v>
      </c>
      <c r="D6" s="65" t="s">
        <v>6</v>
      </c>
      <c r="E6" s="68"/>
      <c r="F6" s="68"/>
      <c r="G6" s="68"/>
      <c r="H6" s="66"/>
      <c r="I6" s="65" t="s">
        <v>109</v>
      </c>
      <c r="J6" s="66"/>
      <c r="K6" s="10" t="s">
        <v>109</v>
      </c>
      <c r="L6" s="11" t="s">
        <v>111</v>
      </c>
      <c r="M6" s="4" t="s">
        <v>110</v>
      </c>
    </row>
    <row r="7" spans="1:13" x14ac:dyDescent="0.25">
      <c r="C7" s="9">
        <v>1</v>
      </c>
      <c r="D7" s="65">
        <v>2</v>
      </c>
      <c r="E7" s="68"/>
      <c r="F7" s="68"/>
      <c r="G7" s="68"/>
      <c r="H7" s="66"/>
      <c r="I7" s="65">
        <v>3</v>
      </c>
      <c r="J7" s="66"/>
      <c r="K7" s="10"/>
      <c r="L7" s="12"/>
      <c r="M7" s="5"/>
    </row>
    <row r="8" spans="1:13" s="2" customFormat="1" x14ac:dyDescent="0.25">
      <c r="C8" s="13" t="s">
        <v>7</v>
      </c>
      <c r="D8" s="57" t="s">
        <v>8</v>
      </c>
      <c r="E8" s="57"/>
      <c r="F8" s="57"/>
      <c r="G8" s="57"/>
      <c r="H8" s="57"/>
      <c r="I8" s="58">
        <v>28912583</v>
      </c>
      <c r="J8" s="58"/>
      <c r="K8" s="14">
        <f>K9+K12+K16+K18+K39</f>
        <v>28912583</v>
      </c>
      <c r="L8" s="14">
        <f>L9+L12+L16+L18+L39</f>
        <v>31571574.510000005</v>
      </c>
      <c r="M8" s="6">
        <f>L8/K8</f>
        <v>1.0919665845836053</v>
      </c>
    </row>
    <row r="9" spans="1:13" s="2" customFormat="1" x14ac:dyDescent="0.25">
      <c r="C9" s="13" t="s">
        <v>9</v>
      </c>
      <c r="D9" s="57" t="s">
        <v>10</v>
      </c>
      <c r="E9" s="57"/>
      <c r="F9" s="57"/>
      <c r="G9" s="57"/>
      <c r="H9" s="57"/>
      <c r="I9" s="58">
        <v>7480</v>
      </c>
      <c r="J9" s="58"/>
      <c r="K9" s="14">
        <f>K10</f>
        <v>7480</v>
      </c>
      <c r="L9" s="14">
        <f>L10</f>
        <v>106848.77</v>
      </c>
      <c r="M9" s="6">
        <f>L9/K9</f>
        <v>14.284594919786096</v>
      </c>
    </row>
    <row r="10" spans="1:13" s="2" customFormat="1" x14ac:dyDescent="0.25">
      <c r="C10" s="13" t="s">
        <v>11</v>
      </c>
      <c r="D10" s="57" t="s">
        <v>12</v>
      </c>
      <c r="E10" s="57"/>
      <c r="F10" s="57"/>
      <c r="G10" s="57"/>
      <c r="H10" s="57"/>
      <c r="I10" s="58">
        <v>7480</v>
      </c>
      <c r="J10" s="58"/>
      <c r="K10" s="14">
        <f>K11</f>
        <v>7480</v>
      </c>
      <c r="L10" s="14">
        <f>L11</f>
        <v>106848.77</v>
      </c>
      <c r="M10" s="6">
        <f t="shared" ref="M10:M68" si="0">L10/K10</f>
        <v>14.284594919786096</v>
      </c>
    </row>
    <row r="11" spans="1:13" s="2" customFormat="1" x14ac:dyDescent="0.25">
      <c r="C11" s="15" t="s">
        <v>13</v>
      </c>
      <c r="D11" s="56" t="s">
        <v>14</v>
      </c>
      <c r="E11" s="56"/>
      <c r="F11" s="56"/>
      <c r="G11" s="56"/>
      <c r="H11" s="56"/>
      <c r="I11" s="55">
        <v>7480</v>
      </c>
      <c r="J11" s="55"/>
      <c r="K11" s="16">
        <v>7480</v>
      </c>
      <c r="L11" s="16">
        <v>106848.77</v>
      </c>
      <c r="M11" s="6">
        <f t="shared" si="0"/>
        <v>14.284594919786096</v>
      </c>
    </row>
    <row r="12" spans="1:13" s="2" customFormat="1" x14ac:dyDescent="0.25">
      <c r="C12" s="13" t="s">
        <v>15</v>
      </c>
      <c r="D12" s="57" t="s">
        <v>16</v>
      </c>
      <c r="E12" s="57"/>
      <c r="F12" s="57"/>
      <c r="G12" s="57"/>
      <c r="H12" s="57"/>
      <c r="I12" s="58">
        <v>225000</v>
      </c>
      <c r="J12" s="58"/>
      <c r="K12" s="14">
        <f>K13</f>
        <v>225000</v>
      </c>
      <c r="L12" s="14">
        <f>L13</f>
        <v>196275</v>
      </c>
      <c r="M12" s="6">
        <f t="shared" si="0"/>
        <v>0.87233333333333329</v>
      </c>
    </row>
    <row r="13" spans="1:13" s="2" customFormat="1" x14ac:dyDescent="0.25">
      <c r="C13" s="13" t="s">
        <v>17</v>
      </c>
      <c r="D13" s="57" t="s">
        <v>18</v>
      </c>
      <c r="E13" s="57"/>
      <c r="F13" s="57"/>
      <c r="G13" s="57"/>
      <c r="H13" s="57"/>
      <c r="I13" s="58">
        <v>225000</v>
      </c>
      <c r="J13" s="58"/>
      <c r="K13" s="14">
        <f>K14</f>
        <v>225000</v>
      </c>
      <c r="L13" s="14">
        <f>L14+L15</f>
        <v>196275</v>
      </c>
      <c r="M13" s="6">
        <f t="shared" si="0"/>
        <v>0.87233333333333329</v>
      </c>
    </row>
    <row r="14" spans="1:13" s="2" customFormat="1" x14ac:dyDescent="0.25">
      <c r="C14" s="15" t="s">
        <v>19</v>
      </c>
      <c r="D14" s="56" t="s">
        <v>20</v>
      </c>
      <c r="E14" s="56"/>
      <c r="F14" s="56"/>
      <c r="G14" s="56"/>
      <c r="H14" s="56"/>
      <c r="I14" s="55">
        <v>225000</v>
      </c>
      <c r="J14" s="55"/>
      <c r="K14" s="16">
        <v>225000</v>
      </c>
      <c r="L14" s="16">
        <v>196072</v>
      </c>
      <c r="M14" s="6">
        <f t="shared" si="0"/>
        <v>0.87143111111111116</v>
      </c>
    </row>
    <row r="15" spans="1:13" s="2" customFormat="1" x14ac:dyDescent="0.25">
      <c r="C15" s="15">
        <v>13020200</v>
      </c>
      <c r="D15" s="59" t="s">
        <v>114</v>
      </c>
      <c r="E15" s="60"/>
      <c r="F15" s="60"/>
      <c r="G15" s="60"/>
      <c r="H15" s="61"/>
      <c r="I15" s="16"/>
      <c r="J15" s="16"/>
      <c r="K15" s="16">
        <v>0</v>
      </c>
      <c r="L15" s="16">
        <v>203</v>
      </c>
      <c r="M15" s="6"/>
    </row>
    <row r="16" spans="1:13" s="2" customFormat="1" x14ac:dyDescent="0.25">
      <c r="C16" s="13" t="s">
        <v>21</v>
      </c>
      <c r="D16" s="57" t="s">
        <v>22</v>
      </c>
      <c r="E16" s="57"/>
      <c r="F16" s="57"/>
      <c r="G16" s="57"/>
      <c r="H16" s="57"/>
      <c r="I16" s="58">
        <v>3740000</v>
      </c>
      <c r="J16" s="58"/>
      <c r="K16" s="14">
        <f>K17</f>
        <v>3740000</v>
      </c>
      <c r="L16" s="14">
        <f>L17</f>
        <v>3630509.88</v>
      </c>
      <c r="M16" s="6">
        <f t="shared" si="0"/>
        <v>0.97072456684491981</v>
      </c>
    </row>
    <row r="17" spans="3:13" s="2" customFormat="1" x14ac:dyDescent="0.25">
      <c r="C17" s="15" t="s">
        <v>23</v>
      </c>
      <c r="D17" s="56" t="s">
        <v>24</v>
      </c>
      <c r="E17" s="56"/>
      <c r="F17" s="56"/>
      <c r="G17" s="56"/>
      <c r="H17" s="56"/>
      <c r="I17" s="55">
        <v>3740000</v>
      </c>
      <c r="J17" s="55"/>
      <c r="K17" s="16">
        <v>3740000</v>
      </c>
      <c r="L17" s="16">
        <v>3630509.88</v>
      </c>
      <c r="M17" s="6">
        <f t="shared" si="0"/>
        <v>0.97072456684491981</v>
      </c>
    </row>
    <row r="18" spans="3:13" s="2" customFormat="1" x14ac:dyDescent="0.25">
      <c r="C18" s="13" t="s">
        <v>25</v>
      </c>
      <c r="D18" s="57" t="s">
        <v>26</v>
      </c>
      <c r="E18" s="57"/>
      <c r="F18" s="57"/>
      <c r="G18" s="57"/>
      <c r="H18" s="57"/>
      <c r="I18" s="58">
        <v>24940103</v>
      </c>
      <c r="J18" s="58"/>
      <c r="K18" s="14">
        <f>K19+K30+K36</f>
        <v>24940103</v>
      </c>
      <c r="L18" s="14">
        <f>L19+L30+L36+L33</f>
        <v>27637940.860000007</v>
      </c>
      <c r="M18" s="6">
        <f t="shared" si="0"/>
        <v>1.1081726831681491</v>
      </c>
    </row>
    <row r="19" spans="3:13" s="2" customFormat="1" x14ac:dyDescent="0.25">
      <c r="C19" s="13" t="s">
        <v>27</v>
      </c>
      <c r="D19" s="57" t="s">
        <v>28</v>
      </c>
      <c r="E19" s="57"/>
      <c r="F19" s="57"/>
      <c r="G19" s="57"/>
      <c r="H19" s="57"/>
      <c r="I19" s="58">
        <v>9711653</v>
      </c>
      <c r="J19" s="58"/>
      <c r="K19" s="14">
        <f>K20+K21+K23+K24+K25+K26+K27+K28+K29</f>
        <v>9711653</v>
      </c>
      <c r="L19" s="14">
        <f>L20+L21+L23+L24+L25+L26+L27+L28+L29+L22</f>
        <v>11294271.050000003</v>
      </c>
      <c r="M19" s="6">
        <f t="shared" si="0"/>
        <v>1.1629607287245542</v>
      </c>
    </row>
    <row r="20" spans="3:13" s="2" customFormat="1" x14ac:dyDescent="0.25">
      <c r="C20" s="15" t="s">
        <v>29</v>
      </c>
      <c r="D20" s="56" t="s">
        <v>30</v>
      </c>
      <c r="E20" s="56"/>
      <c r="F20" s="56"/>
      <c r="G20" s="56"/>
      <c r="H20" s="56"/>
      <c r="I20" s="55">
        <v>14900</v>
      </c>
      <c r="J20" s="55"/>
      <c r="K20" s="16">
        <v>14900</v>
      </c>
      <c r="L20" s="16">
        <v>20238.7</v>
      </c>
      <c r="M20" s="6">
        <f t="shared" si="0"/>
        <v>1.3583020134228188</v>
      </c>
    </row>
    <row r="21" spans="3:13" s="2" customFormat="1" x14ac:dyDescent="0.25">
      <c r="C21" s="15" t="s">
        <v>31</v>
      </c>
      <c r="D21" s="56" t="s">
        <v>32</v>
      </c>
      <c r="E21" s="56"/>
      <c r="F21" s="56"/>
      <c r="G21" s="56"/>
      <c r="H21" s="56"/>
      <c r="I21" s="55">
        <v>7480</v>
      </c>
      <c r="J21" s="55"/>
      <c r="K21" s="16">
        <v>7480</v>
      </c>
      <c r="L21" s="16">
        <v>42165.75</v>
      </c>
      <c r="M21" s="6">
        <f t="shared" si="0"/>
        <v>5.6371323529411761</v>
      </c>
    </row>
    <row r="22" spans="3:13" s="2" customFormat="1" x14ac:dyDescent="0.25">
      <c r="C22" s="15">
        <v>18010300</v>
      </c>
      <c r="D22" s="59" t="s">
        <v>112</v>
      </c>
      <c r="E22" s="60"/>
      <c r="F22" s="60"/>
      <c r="G22" s="60"/>
      <c r="H22" s="61"/>
      <c r="I22" s="16"/>
      <c r="J22" s="16"/>
      <c r="K22" s="16">
        <v>0</v>
      </c>
      <c r="L22" s="16">
        <v>5798.22</v>
      </c>
      <c r="M22" s="6"/>
    </row>
    <row r="23" spans="3:13" s="2" customFormat="1" x14ac:dyDescent="0.25">
      <c r="C23" s="15" t="s">
        <v>33</v>
      </c>
      <c r="D23" s="56" t="s">
        <v>34</v>
      </c>
      <c r="E23" s="56"/>
      <c r="F23" s="56"/>
      <c r="G23" s="56"/>
      <c r="H23" s="56"/>
      <c r="I23" s="55">
        <v>374900</v>
      </c>
      <c r="J23" s="55"/>
      <c r="K23" s="16">
        <v>374900</v>
      </c>
      <c r="L23" s="16">
        <v>422854.88</v>
      </c>
      <c r="M23" s="6">
        <f t="shared" si="0"/>
        <v>1.1279137903440917</v>
      </c>
    </row>
    <row r="24" spans="3:13" s="2" customFormat="1" x14ac:dyDescent="0.25">
      <c r="C24" s="15" t="s">
        <v>35</v>
      </c>
      <c r="D24" s="56" t="s">
        <v>36</v>
      </c>
      <c r="E24" s="56"/>
      <c r="F24" s="56"/>
      <c r="G24" s="56"/>
      <c r="H24" s="56"/>
      <c r="I24" s="55">
        <v>3317773</v>
      </c>
      <c r="J24" s="55"/>
      <c r="K24" s="16">
        <v>3317773</v>
      </c>
      <c r="L24" s="16">
        <v>4620397.3</v>
      </c>
      <c r="M24" s="6">
        <f t="shared" si="0"/>
        <v>1.3926200797944885</v>
      </c>
    </row>
    <row r="25" spans="3:13" s="2" customFormat="1" x14ac:dyDescent="0.25">
      <c r="C25" s="15" t="s">
        <v>37</v>
      </c>
      <c r="D25" s="56" t="s">
        <v>38</v>
      </c>
      <c r="E25" s="56"/>
      <c r="F25" s="56"/>
      <c r="G25" s="56"/>
      <c r="H25" s="56"/>
      <c r="I25" s="55">
        <v>2999500</v>
      </c>
      <c r="J25" s="55"/>
      <c r="K25" s="16">
        <v>2999500</v>
      </c>
      <c r="L25" s="16">
        <v>3436905.33</v>
      </c>
      <c r="M25" s="6">
        <f t="shared" si="0"/>
        <v>1.1458260810135024</v>
      </c>
    </row>
    <row r="26" spans="3:13" s="2" customFormat="1" x14ac:dyDescent="0.25">
      <c r="C26" s="15" t="s">
        <v>39</v>
      </c>
      <c r="D26" s="56" t="s">
        <v>40</v>
      </c>
      <c r="E26" s="56"/>
      <c r="F26" s="56"/>
      <c r="G26" s="56"/>
      <c r="H26" s="56"/>
      <c r="I26" s="55">
        <v>74800</v>
      </c>
      <c r="J26" s="55"/>
      <c r="K26" s="16">
        <v>74800</v>
      </c>
      <c r="L26" s="16">
        <v>144905.34</v>
      </c>
      <c r="M26" s="6">
        <f t="shared" si="0"/>
        <v>1.9372371657754011</v>
      </c>
    </row>
    <row r="27" spans="3:13" s="2" customFormat="1" x14ac:dyDescent="0.25">
      <c r="C27" s="15" t="s">
        <v>41</v>
      </c>
      <c r="D27" s="56" t="s">
        <v>42</v>
      </c>
      <c r="E27" s="56"/>
      <c r="F27" s="56"/>
      <c r="G27" s="56"/>
      <c r="H27" s="56"/>
      <c r="I27" s="55">
        <v>900000</v>
      </c>
      <c r="J27" s="55"/>
      <c r="K27" s="16">
        <v>900000</v>
      </c>
      <c r="L27" s="16">
        <v>966268.88</v>
      </c>
      <c r="M27" s="6">
        <f t="shared" si="0"/>
        <v>1.0736320888888888</v>
      </c>
    </row>
    <row r="28" spans="3:13" s="2" customFormat="1" x14ac:dyDescent="0.25">
      <c r="C28" s="15" t="s">
        <v>43</v>
      </c>
      <c r="D28" s="56" t="s">
        <v>44</v>
      </c>
      <c r="E28" s="56"/>
      <c r="F28" s="56"/>
      <c r="G28" s="56"/>
      <c r="H28" s="56"/>
      <c r="I28" s="55">
        <v>1982500</v>
      </c>
      <c r="J28" s="55"/>
      <c r="K28" s="16">
        <v>1982500</v>
      </c>
      <c r="L28" s="16">
        <v>1512653.32</v>
      </c>
      <c r="M28" s="6">
        <f t="shared" si="0"/>
        <v>0.76300293568726363</v>
      </c>
    </row>
    <row r="29" spans="3:13" s="2" customFormat="1" x14ac:dyDescent="0.25">
      <c r="C29" s="15" t="s">
        <v>45</v>
      </c>
      <c r="D29" s="56" t="s">
        <v>46</v>
      </c>
      <c r="E29" s="56"/>
      <c r="F29" s="56"/>
      <c r="G29" s="56"/>
      <c r="H29" s="56"/>
      <c r="I29" s="55">
        <v>39800</v>
      </c>
      <c r="J29" s="55"/>
      <c r="K29" s="16">
        <v>39800</v>
      </c>
      <c r="L29" s="16">
        <v>122083.33</v>
      </c>
      <c r="M29" s="6">
        <f t="shared" si="0"/>
        <v>3.0674203517587939</v>
      </c>
    </row>
    <row r="30" spans="3:13" s="2" customFormat="1" x14ac:dyDescent="0.25">
      <c r="C30" s="13" t="s">
        <v>47</v>
      </c>
      <c r="D30" s="57" t="s">
        <v>48</v>
      </c>
      <c r="E30" s="57"/>
      <c r="F30" s="57"/>
      <c r="G30" s="57"/>
      <c r="H30" s="57"/>
      <c r="I30" s="58">
        <v>10000</v>
      </c>
      <c r="J30" s="58"/>
      <c r="K30" s="14">
        <f>K31+K32</f>
        <v>10000</v>
      </c>
      <c r="L30" s="14">
        <f>L31+L32</f>
        <v>-444.95</v>
      </c>
      <c r="M30" s="6"/>
    </row>
    <row r="31" spans="3:13" s="2" customFormat="1" x14ac:dyDescent="0.25">
      <c r="C31" s="15" t="s">
        <v>49</v>
      </c>
      <c r="D31" s="56" t="s">
        <v>50</v>
      </c>
      <c r="E31" s="56"/>
      <c r="F31" s="56"/>
      <c r="G31" s="56"/>
      <c r="H31" s="56"/>
      <c r="I31" s="55">
        <v>5000</v>
      </c>
      <c r="J31" s="55"/>
      <c r="K31" s="16">
        <v>5000</v>
      </c>
      <c r="L31" s="16">
        <v>-444.95</v>
      </c>
      <c r="M31" s="6"/>
    </row>
    <row r="32" spans="3:13" s="2" customFormat="1" x14ac:dyDescent="0.25">
      <c r="C32" s="15" t="s">
        <v>51</v>
      </c>
      <c r="D32" s="56" t="s">
        <v>52</v>
      </c>
      <c r="E32" s="56"/>
      <c r="F32" s="56"/>
      <c r="G32" s="56"/>
      <c r="H32" s="56"/>
      <c r="I32" s="55">
        <v>5000</v>
      </c>
      <c r="J32" s="55"/>
      <c r="K32" s="16">
        <v>5000</v>
      </c>
      <c r="L32" s="16">
        <v>0</v>
      </c>
      <c r="M32" s="6"/>
    </row>
    <row r="33" spans="3:14" s="2" customFormat="1" x14ac:dyDescent="0.25">
      <c r="C33" s="13">
        <v>18040000</v>
      </c>
      <c r="D33" s="62" t="s">
        <v>115</v>
      </c>
      <c r="E33" s="63"/>
      <c r="F33" s="63"/>
      <c r="G33" s="63"/>
      <c r="H33" s="64"/>
      <c r="I33" s="14"/>
      <c r="J33" s="14"/>
      <c r="K33" s="14">
        <v>0</v>
      </c>
      <c r="L33" s="14">
        <f>L34+L35</f>
        <v>-6883.4</v>
      </c>
      <c r="M33" s="6"/>
    </row>
    <row r="34" spans="3:14" s="2" customFormat="1" x14ac:dyDescent="0.25">
      <c r="C34" s="15">
        <v>18040100</v>
      </c>
      <c r="D34" s="59" t="s">
        <v>116</v>
      </c>
      <c r="E34" s="60"/>
      <c r="F34" s="60"/>
      <c r="G34" s="60"/>
      <c r="H34" s="61"/>
      <c r="I34" s="16"/>
      <c r="J34" s="16"/>
      <c r="K34" s="16">
        <v>0</v>
      </c>
      <c r="L34" s="16">
        <v>-5684.21</v>
      </c>
      <c r="M34" s="6"/>
    </row>
    <row r="35" spans="3:14" s="2" customFormat="1" x14ac:dyDescent="0.25">
      <c r="C35" s="15">
        <v>18040200</v>
      </c>
      <c r="D35" s="59" t="s">
        <v>117</v>
      </c>
      <c r="E35" s="60"/>
      <c r="F35" s="60"/>
      <c r="G35" s="60"/>
      <c r="H35" s="61"/>
      <c r="I35" s="16"/>
      <c r="J35" s="16"/>
      <c r="K35" s="16">
        <v>0</v>
      </c>
      <c r="L35" s="16">
        <v>-1199.19</v>
      </c>
      <c r="M35" s="6"/>
    </row>
    <row r="36" spans="3:14" s="2" customFormat="1" x14ac:dyDescent="0.25">
      <c r="C36" s="13" t="s">
        <v>53</v>
      </c>
      <c r="D36" s="57" t="s">
        <v>54</v>
      </c>
      <c r="E36" s="57"/>
      <c r="F36" s="57"/>
      <c r="G36" s="57"/>
      <c r="H36" s="57"/>
      <c r="I36" s="58">
        <v>15218450</v>
      </c>
      <c r="J36" s="58"/>
      <c r="K36" s="14">
        <f>K37+K38</f>
        <v>15218450</v>
      </c>
      <c r="L36" s="14">
        <f>L37+L38</f>
        <v>16350998.16</v>
      </c>
      <c r="M36" s="6">
        <f t="shared" si="0"/>
        <v>1.0744194159063505</v>
      </c>
    </row>
    <row r="37" spans="3:14" s="2" customFormat="1" x14ac:dyDescent="0.25">
      <c r="C37" s="15" t="s">
        <v>55</v>
      </c>
      <c r="D37" s="56" t="s">
        <v>56</v>
      </c>
      <c r="E37" s="56"/>
      <c r="F37" s="56"/>
      <c r="G37" s="56"/>
      <c r="H37" s="56"/>
      <c r="I37" s="55">
        <v>1490000</v>
      </c>
      <c r="J37" s="55"/>
      <c r="K37" s="16">
        <v>1490000</v>
      </c>
      <c r="L37" s="16">
        <v>1899628.09</v>
      </c>
      <c r="M37" s="6">
        <f t="shared" si="0"/>
        <v>1.2749181812080537</v>
      </c>
    </row>
    <row r="38" spans="3:14" s="2" customFormat="1" x14ac:dyDescent="0.25">
      <c r="C38" s="15" t="s">
        <v>57</v>
      </c>
      <c r="D38" s="56" t="s">
        <v>58</v>
      </c>
      <c r="E38" s="56"/>
      <c r="F38" s="56"/>
      <c r="G38" s="56"/>
      <c r="H38" s="56"/>
      <c r="I38" s="55">
        <v>13728450</v>
      </c>
      <c r="J38" s="55"/>
      <c r="K38" s="16">
        <v>13728450</v>
      </c>
      <c r="L38" s="16">
        <v>14451370.07</v>
      </c>
      <c r="M38" s="6">
        <f t="shared" si="0"/>
        <v>1.0526585353772639</v>
      </c>
      <c r="N38" s="21"/>
    </row>
    <row r="39" spans="3:14" s="2" customFormat="1" x14ac:dyDescent="0.25">
      <c r="C39" s="13" t="s">
        <v>59</v>
      </c>
      <c r="D39" s="57" t="s">
        <v>60</v>
      </c>
      <c r="E39" s="57"/>
      <c r="F39" s="57"/>
      <c r="G39" s="57"/>
      <c r="H39" s="57"/>
      <c r="I39" s="58">
        <v>0</v>
      </c>
      <c r="J39" s="58"/>
      <c r="K39" s="14">
        <f>K40</f>
        <v>0</v>
      </c>
      <c r="L39" s="14">
        <f>L40</f>
        <v>0</v>
      </c>
      <c r="M39" s="6"/>
    </row>
    <row r="40" spans="3:14" s="2" customFormat="1" x14ac:dyDescent="0.25">
      <c r="C40" s="13" t="s">
        <v>61</v>
      </c>
      <c r="D40" s="57" t="s">
        <v>62</v>
      </c>
      <c r="E40" s="57"/>
      <c r="F40" s="57"/>
      <c r="G40" s="57"/>
      <c r="H40" s="57"/>
      <c r="I40" s="58">
        <v>0</v>
      </c>
      <c r="J40" s="58"/>
      <c r="K40" s="14">
        <f>K41+K42</f>
        <v>0</v>
      </c>
      <c r="L40" s="14">
        <f>L41+L42</f>
        <v>0</v>
      </c>
      <c r="M40" s="6"/>
    </row>
    <row r="41" spans="3:14" s="2" customFormat="1" x14ac:dyDescent="0.25">
      <c r="C41" s="15" t="s">
        <v>63</v>
      </c>
      <c r="D41" s="56" t="s">
        <v>64</v>
      </c>
      <c r="E41" s="56"/>
      <c r="F41" s="56"/>
      <c r="G41" s="56"/>
      <c r="H41" s="56"/>
      <c r="I41" s="55">
        <v>0</v>
      </c>
      <c r="J41" s="55"/>
      <c r="K41" s="16">
        <v>0</v>
      </c>
      <c r="L41" s="16">
        <v>0</v>
      </c>
      <c r="M41" s="6"/>
    </row>
    <row r="42" spans="3:14" s="2" customFormat="1" x14ac:dyDescent="0.25">
      <c r="C42" s="15" t="s">
        <v>65</v>
      </c>
      <c r="D42" s="56" t="s">
        <v>66</v>
      </c>
      <c r="E42" s="56"/>
      <c r="F42" s="56"/>
      <c r="G42" s="56"/>
      <c r="H42" s="56"/>
      <c r="I42" s="55">
        <v>0</v>
      </c>
      <c r="J42" s="55"/>
      <c r="K42" s="16">
        <v>0</v>
      </c>
      <c r="L42" s="16">
        <v>0</v>
      </c>
      <c r="M42" s="6"/>
    </row>
    <row r="43" spans="3:14" x14ac:dyDescent="0.25">
      <c r="C43" s="17" t="s">
        <v>67</v>
      </c>
      <c r="D43" s="52" t="s">
        <v>68</v>
      </c>
      <c r="E43" s="52"/>
      <c r="F43" s="52"/>
      <c r="G43" s="52"/>
      <c r="H43" s="52"/>
      <c r="I43" s="45">
        <v>4048650</v>
      </c>
      <c r="J43" s="45"/>
      <c r="K43" s="1">
        <f>K44+K49</f>
        <v>4048650</v>
      </c>
      <c r="L43" s="1">
        <f>L44+L49+L60</f>
        <v>4370426.5600000005</v>
      </c>
      <c r="M43" s="6">
        <f t="shared" si="0"/>
        <v>1.0794774949674584</v>
      </c>
    </row>
    <row r="44" spans="3:14" x14ac:dyDescent="0.25">
      <c r="C44" s="17" t="s">
        <v>69</v>
      </c>
      <c r="D44" s="52" t="s">
        <v>70</v>
      </c>
      <c r="E44" s="52"/>
      <c r="F44" s="52"/>
      <c r="G44" s="52"/>
      <c r="H44" s="52"/>
      <c r="I44" s="45">
        <v>44850</v>
      </c>
      <c r="J44" s="45"/>
      <c r="K44" s="1">
        <f>K45+K47</f>
        <v>44850</v>
      </c>
      <c r="L44" s="1">
        <f>L45+L47</f>
        <v>317370.06</v>
      </c>
      <c r="M44" s="6">
        <f t="shared" si="0"/>
        <v>7.0762555183946487</v>
      </c>
    </row>
    <row r="45" spans="3:14" x14ac:dyDescent="0.25">
      <c r="C45" s="17" t="s">
        <v>71</v>
      </c>
      <c r="D45" s="52" t="s">
        <v>72</v>
      </c>
      <c r="E45" s="52"/>
      <c r="F45" s="52"/>
      <c r="G45" s="52"/>
      <c r="H45" s="52"/>
      <c r="I45" s="53">
        <v>37400</v>
      </c>
      <c r="J45" s="54"/>
      <c r="K45" s="18">
        <f>K46</f>
        <v>37400</v>
      </c>
      <c r="L45" s="18">
        <f>L46</f>
        <v>310109</v>
      </c>
      <c r="M45" s="6">
        <f t="shared" si="0"/>
        <v>8.291684491978609</v>
      </c>
    </row>
    <row r="46" spans="3:14" x14ac:dyDescent="0.25">
      <c r="C46" s="19" t="s">
        <v>73</v>
      </c>
      <c r="D46" s="43" t="s">
        <v>74</v>
      </c>
      <c r="E46" s="43"/>
      <c r="F46" s="43"/>
      <c r="G46" s="43"/>
      <c r="H46" s="43"/>
      <c r="I46" s="44">
        <v>37400</v>
      </c>
      <c r="J46" s="44"/>
      <c r="K46" s="20">
        <v>37400</v>
      </c>
      <c r="L46" s="16">
        <v>310109</v>
      </c>
      <c r="M46" s="6">
        <f t="shared" si="0"/>
        <v>8.291684491978609</v>
      </c>
    </row>
    <row r="47" spans="3:14" x14ac:dyDescent="0.25">
      <c r="C47" s="17" t="s">
        <v>75</v>
      </c>
      <c r="D47" s="52" t="s">
        <v>76</v>
      </c>
      <c r="E47" s="52"/>
      <c r="F47" s="52"/>
      <c r="G47" s="52"/>
      <c r="H47" s="52"/>
      <c r="I47" s="45">
        <v>7450</v>
      </c>
      <c r="J47" s="45"/>
      <c r="K47" s="1">
        <f>K48</f>
        <v>7450</v>
      </c>
      <c r="L47" s="1">
        <f>L48</f>
        <v>7261.06</v>
      </c>
      <c r="M47" s="6">
        <f t="shared" si="0"/>
        <v>0.97463892617449666</v>
      </c>
    </row>
    <row r="48" spans="3:14" x14ac:dyDescent="0.25">
      <c r="C48" s="19" t="s">
        <v>77</v>
      </c>
      <c r="D48" s="43" t="s">
        <v>78</v>
      </c>
      <c r="E48" s="43"/>
      <c r="F48" s="43"/>
      <c r="G48" s="43"/>
      <c r="H48" s="43"/>
      <c r="I48" s="44">
        <v>7450</v>
      </c>
      <c r="J48" s="44"/>
      <c r="K48" s="20">
        <v>7450</v>
      </c>
      <c r="L48" s="16">
        <v>7261.06</v>
      </c>
      <c r="M48" s="6">
        <f t="shared" si="0"/>
        <v>0.97463892617449666</v>
      </c>
    </row>
    <row r="49" spans="3:14" x14ac:dyDescent="0.25">
      <c r="C49" s="17" t="s">
        <v>79</v>
      </c>
      <c r="D49" s="52" t="s">
        <v>80</v>
      </c>
      <c r="E49" s="52"/>
      <c r="F49" s="52"/>
      <c r="G49" s="52"/>
      <c r="H49" s="52"/>
      <c r="I49" s="45">
        <v>4003800</v>
      </c>
      <c r="J49" s="45"/>
      <c r="K49" s="1">
        <f>K50+K54+K56</f>
        <v>4003800</v>
      </c>
      <c r="L49" s="1">
        <f>L50+L54+L56</f>
        <v>4039030.85</v>
      </c>
      <c r="M49" s="6">
        <f t="shared" si="0"/>
        <v>1.0087993531145412</v>
      </c>
    </row>
    <row r="50" spans="3:14" x14ac:dyDescent="0.25">
      <c r="C50" s="17" t="s">
        <v>81</v>
      </c>
      <c r="D50" s="52" t="s">
        <v>82</v>
      </c>
      <c r="E50" s="52"/>
      <c r="F50" s="52"/>
      <c r="G50" s="52"/>
      <c r="H50" s="52"/>
      <c r="I50" s="45">
        <v>1424500</v>
      </c>
      <c r="J50" s="45"/>
      <c r="K50" s="1">
        <f>K52</f>
        <v>1424500</v>
      </c>
      <c r="L50" s="1">
        <f>L52+L53+L51</f>
        <v>1429444.12</v>
      </c>
      <c r="M50" s="6">
        <f t="shared" si="0"/>
        <v>1.0034707757107757</v>
      </c>
    </row>
    <row r="51" spans="3:14" x14ac:dyDescent="0.25">
      <c r="C51" s="19">
        <v>22010300</v>
      </c>
      <c r="D51" s="49" t="s">
        <v>113</v>
      </c>
      <c r="E51" s="50"/>
      <c r="F51" s="50"/>
      <c r="G51" s="50"/>
      <c r="H51" s="51"/>
      <c r="I51" s="1"/>
      <c r="J51" s="1"/>
      <c r="K51" s="20">
        <v>0</v>
      </c>
      <c r="L51" s="16">
        <v>4070</v>
      </c>
      <c r="M51" s="6"/>
      <c r="N51" s="8"/>
    </row>
    <row r="52" spans="3:14" x14ac:dyDescent="0.25">
      <c r="C52" s="19" t="s">
        <v>83</v>
      </c>
      <c r="D52" s="43" t="s">
        <v>84</v>
      </c>
      <c r="E52" s="43"/>
      <c r="F52" s="43"/>
      <c r="G52" s="43"/>
      <c r="H52" s="43"/>
      <c r="I52" s="44">
        <v>1424500</v>
      </c>
      <c r="J52" s="44"/>
      <c r="K52" s="20">
        <v>1424500</v>
      </c>
      <c r="L52" s="16">
        <v>1425318.12</v>
      </c>
      <c r="M52" s="6">
        <f t="shared" si="0"/>
        <v>1.000574320814321</v>
      </c>
    </row>
    <row r="53" spans="3:14" x14ac:dyDescent="0.25">
      <c r="C53" s="19">
        <v>22012600</v>
      </c>
      <c r="D53" s="49" t="s">
        <v>120</v>
      </c>
      <c r="E53" s="50"/>
      <c r="F53" s="50"/>
      <c r="G53" s="50"/>
      <c r="H53" s="51"/>
      <c r="I53" s="20"/>
      <c r="J53" s="20"/>
      <c r="K53" s="20">
        <v>0</v>
      </c>
      <c r="L53" s="16">
        <v>56</v>
      </c>
      <c r="M53" s="6"/>
    </row>
    <row r="54" spans="3:14" x14ac:dyDescent="0.25">
      <c r="C54" s="17" t="s">
        <v>85</v>
      </c>
      <c r="D54" s="52" t="s">
        <v>86</v>
      </c>
      <c r="E54" s="52"/>
      <c r="F54" s="52"/>
      <c r="G54" s="52"/>
      <c r="H54" s="52"/>
      <c r="I54" s="45">
        <v>599900</v>
      </c>
      <c r="J54" s="45"/>
      <c r="K54" s="1">
        <f>K55</f>
        <v>599900</v>
      </c>
      <c r="L54" s="1">
        <f>L55</f>
        <v>725455.79</v>
      </c>
      <c r="M54" s="6">
        <f t="shared" si="0"/>
        <v>1.2092945324220703</v>
      </c>
    </row>
    <row r="55" spans="3:14" x14ac:dyDescent="0.25">
      <c r="C55" s="19" t="s">
        <v>87</v>
      </c>
      <c r="D55" s="43" t="s">
        <v>88</v>
      </c>
      <c r="E55" s="43"/>
      <c r="F55" s="43"/>
      <c r="G55" s="43"/>
      <c r="H55" s="43"/>
      <c r="I55" s="44">
        <v>599900</v>
      </c>
      <c r="J55" s="44"/>
      <c r="K55" s="20">
        <v>599900</v>
      </c>
      <c r="L55" s="16">
        <v>725455.79</v>
      </c>
      <c r="M55" s="6">
        <f t="shared" si="0"/>
        <v>1.2092945324220703</v>
      </c>
    </row>
    <row r="56" spans="3:14" x14ac:dyDescent="0.25">
      <c r="C56" s="17" t="s">
        <v>89</v>
      </c>
      <c r="D56" s="52" t="s">
        <v>90</v>
      </c>
      <c r="E56" s="52"/>
      <c r="F56" s="52"/>
      <c r="G56" s="52"/>
      <c r="H56" s="52"/>
      <c r="I56" s="45">
        <v>1979400</v>
      </c>
      <c r="J56" s="45"/>
      <c r="K56" s="1">
        <f>K57+K59</f>
        <v>1979400</v>
      </c>
      <c r="L56" s="1">
        <f>L57+L59+L58</f>
        <v>1884130.94</v>
      </c>
      <c r="M56" s="6">
        <f t="shared" si="0"/>
        <v>0.95186972820046478</v>
      </c>
    </row>
    <row r="57" spans="3:14" x14ac:dyDescent="0.25">
      <c r="C57" s="19" t="s">
        <v>91</v>
      </c>
      <c r="D57" s="43" t="s">
        <v>92</v>
      </c>
      <c r="E57" s="43"/>
      <c r="F57" s="43"/>
      <c r="G57" s="43"/>
      <c r="H57" s="43"/>
      <c r="I57" s="44">
        <v>104900</v>
      </c>
      <c r="J57" s="44"/>
      <c r="K57" s="20">
        <v>104900</v>
      </c>
      <c r="L57" s="16">
        <v>91340.49</v>
      </c>
      <c r="M57" s="6">
        <f t="shared" si="0"/>
        <v>0.87073870352716876</v>
      </c>
    </row>
    <row r="58" spans="3:14" x14ac:dyDescent="0.25">
      <c r="C58" s="19">
        <v>22090200</v>
      </c>
      <c r="D58" s="49" t="s">
        <v>121</v>
      </c>
      <c r="E58" s="50"/>
      <c r="F58" s="50"/>
      <c r="G58" s="50"/>
      <c r="H58" s="51"/>
      <c r="I58" s="20"/>
      <c r="J58" s="20"/>
      <c r="K58" s="20">
        <v>0</v>
      </c>
      <c r="L58" s="16">
        <v>17</v>
      </c>
      <c r="M58" s="6"/>
    </row>
    <row r="59" spans="3:14" x14ac:dyDescent="0.25">
      <c r="C59" s="19" t="s">
        <v>93</v>
      </c>
      <c r="D59" s="43" t="s">
        <v>94</v>
      </c>
      <c r="E59" s="43"/>
      <c r="F59" s="43"/>
      <c r="G59" s="43"/>
      <c r="H59" s="43"/>
      <c r="I59" s="44">
        <v>1874500</v>
      </c>
      <c r="J59" s="44"/>
      <c r="K59" s="20">
        <v>1874500</v>
      </c>
      <c r="L59" s="16">
        <v>1792773.45</v>
      </c>
      <c r="M59" s="6">
        <f t="shared" si="0"/>
        <v>0.95640088023472924</v>
      </c>
    </row>
    <row r="60" spans="3:14" x14ac:dyDescent="0.25">
      <c r="C60" s="17">
        <v>24000000</v>
      </c>
      <c r="D60" s="46" t="s">
        <v>118</v>
      </c>
      <c r="E60" s="47"/>
      <c r="F60" s="47"/>
      <c r="G60" s="47"/>
      <c r="H60" s="48"/>
      <c r="I60" s="1"/>
      <c r="J60" s="1"/>
      <c r="K60" s="1">
        <v>0</v>
      </c>
      <c r="L60" s="14">
        <f>L61</f>
        <v>14025.65</v>
      </c>
      <c r="M60" s="6"/>
    </row>
    <row r="61" spans="3:14" x14ac:dyDescent="0.25">
      <c r="C61" s="17">
        <v>24060000</v>
      </c>
      <c r="D61" s="46" t="s">
        <v>119</v>
      </c>
      <c r="E61" s="47"/>
      <c r="F61" s="47"/>
      <c r="G61" s="47"/>
      <c r="H61" s="48"/>
      <c r="I61" s="1"/>
      <c r="J61" s="1"/>
      <c r="K61" s="1">
        <v>0</v>
      </c>
      <c r="L61" s="14">
        <f>L62</f>
        <v>14025.65</v>
      </c>
      <c r="M61" s="6"/>
    </row>
    <row r="62" spans="3:14" x14ac:dyDescent="0.25">
      <c r="C62" s="19">
        <v>24060300</v>
      </c>
      <c r="D62" s="49" t="s">
        <v>119</v>
      </c>
      <c r="E62" s="50"/>
      <c r="F62" s="50"/>
      <c r="G62" s="50"/>
      <c r="H62" s="51"/>
      <c r="I62" s="20"/>
      <c r="J62" s="20"/>
      <c r="K62" s="20">
        <v>0</v>
      </c>
      <c r="L62" s="16">
        <v>14025.65</v>
      </c>
      <c r="M62" s="6"/>
    </row>
    <row r="63" spans="3:14" x14ac:dyDescent="0.25">
      <c r="C63" s="17" t="s">
        <v>95</v>
      </c>
      <c r="D63" s="52" t="s">
        <v>96</v>
      </c>
      <c r="E63" s="52"/>
      <c r="F63" s="52"/>
      <c r="G63" s="52"/>
      <c r="H63" s="52"/>
      <c r="I63" s="45">
        <v>22284400</v>
      </c>
      <c r="J63" s="45"/>
      <c r="K63" s="1">
        <f t="shared" ref="K63:L65" si="1">K64</f>
        <v>22284400</v>
      </c>
      <c r="L63" s="1">
        <f t="shared" si="1"/>
        <v>22284400</v>
      </c>
      <c r="M63" s="6">
        <f t="shared" si="0"/>
        <v>1</v>
      </c>
    </row>
    <row r="64" spans="3:14" x14ac:dyDescent="0.25">
      <c r="C64" s="17" t="s">
        <v>97</v>
      </c>
      <c r="D64" s="52" t="s">
        <v>98</v>
      </c>
      <c r="E64" s="52"/>
      <c r="F64" s="52"/>
      <c r="G64" s="52"/>
      <c r="H64" s="52"/>
      <c r="I64" s="45">
        <v>22284400</v>
      </c>
      <c r="J64" s="45"/>
      <c r="K64" s="1">
        <f t="shared" si="1"/>
        <v>22284400</v>
      </c>
      <c r="L64" s="1">
        <f t="shared" si="1"/>
        <v>22284400</v>
      </c>
      <c r="M64" s="6">
        <f t="shared" si="0"/>
        <v>1</v>
      </c>
    </row>
    <row r="65" spans="2:17" x14ac:dyDescent="0.25">
      <c r="C65" s="17" t="s">
        <v>99</v>
      </c>
      <c r="D65" s="52" t="s">
        <v>100</v>
      </c>
      <c r="E65" s="52"/>
      <c r="F65" s="52"/>
      <c r="G65" s="52"/>
      <c r="H65" s="52"/>
      <c r="I65" s="45">
        <v>22284400</v>
      </c>
      <c r="J65" s="45"/>
      <c r="K65" s="1">
        <f t="shared" si="1"/>
        <v>22284400</v>
      </c>
      <c r="L65" s="1">
        <f t="shared" si="1"/>
        <v>22284400</v>
      </c>
      <c r="M65" s="6">
        <f t="shared" si="0"/>
        <v>1</v>
      </c>
    </row>
    <row r="66" spans="2:17" x14ac:dyDescent="0.25">
      <c r="C66" s="19" t="s">
        <v>101</v>
      </c>
      <c r="D66" s="43" t="s">
        <v>102</v>
      </c>
      <c r="E66" s="43"/>
      <c r="F66" s="43"/>
      <c r="G66" s="43"/>
      <c r="H66" s="43"/>
      <c r="I66" s="44">
        <v>22284400</v>
      </c>
      <c r="J66" s="44"/>
      <c r="K66" s="20">
        <v>22284400</v>
      </c>
      <c r="L66" s="16">
        <v>22284400</v>
      </c>
      <c r="M66" s="6">
        <f t="shared" si="0"/>
        <v>1</v>
      </c>
    </row>
    <row r="67" spans="2:17" x14ac:dyDescent="0.25">
      <c r="C67" s="46" t="s">
        <v>103</v>
      </c>
      <c r="D67" s="47"/>
      <c r="E67" s="47"/>
      <c r="F67" s="47"/>
      <c r="G67" s="47"/>
      <c r="H67" s="48"/>
      <c r="I67" s="45">
        <v>32961233</v>
      </c>
      <c r="J67" s="45"/>
      <c r="K67" s="1">
        <f>K8+K43</f>
        <v>32961233</v>
      </c>
      <c r="L67" s="1">
        <f>L8+L43</f>
        <v>35942001.070000008</v>
      </c>
      <c r="M67" s="6">
        <f t="shared" si="0"/>
        <v>1.090432541464696</v>
      </c>
    </row>
    <row r="68" spans="2:17" x14ac:dyDescent="0.25">
      <c r="C68" s="46" t="s">
        <v>104</v>
      </c>
      <c r="D68" s="47"/>
      <c r="E68" s="47"/>
      <c r="F68" s="47"/>
      <c r="G68" s="47"/>
      <c r="H68" s="48"/>
      <c r="I68" s="45">
        <v>55245633</v>
      </c>
      <c r="J68" s="45"/>
      <c r="K68" s="1">
        <f>K67+K63</f>
        <v>55245633</v>
      </c>
      <c r="L68" s="1">
        <f>L67+L63</f>
        <v>58226401.070000008</v>
      </c>
      <c r="M68" s="6">
        <f t="shared" si="0"/>
        <v>1.0539548179310392</v>
      </c>
    </row>
    <row r="69" spans="2:17" ht="9" customHeight="1" x14ac:dyDescent="0.25"/>
    <row r="70" spans="2:17" ht="17.100000000000001" customHeight="1" x14ac:dyDescent="0.25">
      <c r="B70" s="42"/>
      <c r="C70" s="42"/>
      <c r="D70" s="42"/>
      <c r="E70" s="42"/>
      <c r="F70" s="42"/>
      <c r="H70" s="42"/>
      <c r="I70" s="42"/>
      <c r="J70" s="42"/>
      <c r="K70" s="42"/>
      <c r="L70" s="42"/>
    </row>
    <row r="71" spans="2:17" ht="6" customHeight="1" x14ac:dyDescent="0.25"/>
    <row r="72" spans="2:17" ht="17.100000000000001" customHeight="1" x14ac:dyDescent="0.25">
      <c r="B72" s="42" t="s">
        <v>106</v>
      </c>
      <c r="C72" s="42"/>
      <c r="D72" s="42"/>
      <c r="E72" s="42"/>
      <c r="F72" s="42"/>
      <c r="M72" s="42" t="s">
        <v>105</v>
      </c>
      <c r="N72" s="42"/>
      <c r="O72" s="42"/>
      <c r="P72" s="42"/>
      <c r="Q72" s="42"/>
    </row>
  </sheetData>
  <mergeCells count="124">
    <mergeCell ref="D30:H30"/>
    <mergeCell ref="D50:H50"/>
    <mergeCell ref="D51:H51"/>
    <mergeCell ref="I42:J42"/>
    <mergeCell ref="D43:H43"/>
    <mergeCell ref="I43:J43"/>
    <mergeCell ref="I29:J29"/>
    <mergeCell ref="D29:H29"/>
    <mergeCell ref="D42:H42"/>
    <mergeCell ref="D35:H35"/>
    <mergeCell ref="D31:H31"/>
    <mergeCell ref="A1:M1"/>
    <mergeCell ref="A2:M2"/>
    <mergeCell ref="A3:M3"/>
    <mergeCell ref="A4:M4"/>
    <mergeCell ref="D53:H53"/>
    <mergeCell ref="D45:H45"/>
    <mergeCell ref="D44:H44"/>
    <mergeCell ref="D52:H52"/>
    <mergeCell ref="D46:H46"/>
    <mergeCell ref="D48:H48"/>
    <mergeCell ref="I16:J16"/>
    <mergeCell ref="D23:H23"/>
    <mergeCell ref="D24:H24"/>
    <mergeCell ref="I17:J17"/>
    <mergeCell ref="I18:J18"/>
    <mergeCell ref="D19:H19"/>
    <mergeCell ref="D18:H18"/>
    <mergeCell ref="I14:J14"/>
    <mergeCell ref="I10:J10"/>
    <mergeCell ref="D11:H11"/>
    <mergeCell ref="I11:J11"/>
    <mergeCell ref="I13:J13"/>
    <mergeCell ref="D14:H14"/>
    <mergeCell ref="A5:D5"/>
    <mergeCell ref="D12:H12"/>
    <mergeCell ref="I12:J12"/>
    <mergeCell ref="D13:H13"/>
    <mergeCell ref="D7:H7"/>
    <mergeCell ref="D10:H10"/>
    <mergeCell ref="D9:H9"/>
    <mergeCell ref="I7:J7"/>
    <mergeCell ref="D8:H8"/>
    <mergeCell ref="D6:H6"/>
    <mergeCell ref="I8:J8"/>
    <mergeCell ref="I6:J6"/>
    <mergeCell ref="D22:H22"/>
    <mergeCell ref="I24:J24"/>
    <mergeCell ref="D15:H15"/>
    <mergeCell ref="I19:J19"/>
    <mergeCell ref="D20:H20"/>
    <mergeCell ref="I20:J20"/>
    <mergeCell ref="D21:H21"/>
    <mergeCell ref="I21:J21"/>
    <mergeCell ref="I9:J9"/>
    <mergeCell ref="I36:J36"/>
    <mergeCell ref="D34:H34"/>
    <mergeCell ref="D36:H36"/>
    <mergeCell ref="D33:H33"/>
    <mergeCell ref="I32:J32"/>
    <mergeCell ref="D27:H27"/>
    <mergeCell ref="I28:J28"/>
    <mergeCell ref="I30:J30"/>
    <mergeCell ref="D16:H16"/>
    <mergeCell ref="D32:H32"/>
    <mergeCell ref="D17:H17"/>
    <mergeCell ref="I23:J23"/>
    <mergeCell ref="I25:J25"/>
    <mergeCell ref="D25:H25"/>
    <mergeCell ref="D26:H26"/>
    <mergeCell ref="D28:H28"/>
    <mergeCell ref="I27:J27"/>
    <mergeCell ref="I26:J26"/>
    <mergeCell ref="I31:J31"/>
    <mergeCell ref="I41:J41"/>
    <mergeCell ref="D37:H37"/>
    <mergeCell ref="D39:H39"/>
    <mergeCell ref="I37:J37"/>
    <mergeCell ref="D41:H41"/>
    <mergeCell ref="I39:J39"/>
    <mergeCell ref="D40:H40"/>
    <mergeCell ref="I40:J40"/>
    <mergeCell ref="I38:J38"/>
    <mergeCell ref="D38:H38"/>
    <mergeCell ref="I52:J52"/>
    <mergeCell ref="I44:J44"/>
    <mergeCell ref="I48:J48"/>
    <mergeCell ref="D49:H49"/>
    <mergeCell ref="I49:J49"/>
    <mergeCell ref="I46:J46"/>
    <mergeCell ref="I50:J50"/>
    <mergeCell ref="D47:H47"/>
    <mergeCell ref="I47:J47"/>
    <mergeCell ref="I45:J45"/>
    <mergeCell ref="D54:H54"/>
    <mergeCell ref="D56:H56"/>
    <mergeCell ref="I57:J57"/>
    <mergeCell ref="D59:H59"/>
    <mergeCell ref="I54:J54"/>
    <mergeCell ref="D55:H55"/>
    <mergeCell ref="I55:J55"/>
    <mergeCell ref="I59:J59"/>
    <mergeCell ref="I56:J56"/>
    <mergeCell ref="D57:H57"/>
    <mergeCell ref="D60:H60"/>
    <mergeCell ref="D58:H58"/>
    <mergeCell ref="D62:H62"/>
    <mergeCell ref="D61:H61"/>
    <mergeCell ref="D65:H65"/>
    <mergeCell ref="I65:J65"/>
    <mergeCell ref="D63:H63"/>
    <mergeCell ref="I63:J63"/>
    <mergeCell ref="D64:H64"/>
    <mergeCell ref="I64:J64"/>
    <mergeCell ref="M72:Q72"/>
    <mergeCell ref="B72:F72"/>
    <mergeCell ref="D66:H66"/>
    <mergeCell ref="I66:J66"/>
    <mergeCell ref="I67:J67"/>
    <mergeCell ref="I68:J68"/>
    <mergeCell ref="C67:H67"/>
    <mergeCell ref="C68:H68"/>
    <mergeCell ref="H70:L70"/>
    <mergeCell ref="B70:F70"/>
  </mergeCells>
  <phoneticPr fontId="0" type="noConversion"/>
  <pageMargins left="0.25138888888888888" right="0.25" top="0.39375000000000004" bottom="0.39375000000000004" header="0.3" footer="0.3"/>
  <pageSetup paperSize="9" scale="71" fitToHeight="10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5"/>
  <sheetViews>
    <sheetView view="pageBreakPreview" topLeftCell="B17" zoomScale="95" zoomScaleNormal="100" workbookViewId="0">
      <selection activeCell="M28" sqref="M28"/>
    </sheetView>
  </sheetViews>
  <sheetFormatPr defaultRowHeight="15" x14ac:dyDescent="0.25"/>
  <cols>
    <col min="1" max="1" width="10.28515625" hidden="1" customWidth="1"/>
    <col min="2" max="2" width="3.140625" customWidth="1"/>
    <col min="3" max="3" width="10.42578125" customWidth="1"/>
    <col min="4" max="4" width="14.85546875" customWidth="1"/>
    <col min="5" max="5" width="10.85546875" customWidth="1"/>
    <col min="6" max="6" width="12.85546875" customWidth="1"/>
    <col min="7" max="7" width="18.140625" customWidth="1"/>
    <col min="8" max="8" width="10.28515625" customWidth="1"/>
    <col min="9" max="9" width="8.85546875" hidden="1" customWidth="1"/>
    <col min="10" max="10" width="8" hidden="1" customWidth="1"/>
    <col min="11" max="11" width="17.140625" hidden="1" customWidth="1"/>
    <col min="12" max="12" width="17.140625" style="24" customWidth="1"/>
    <col min="13" max="13" width="18.140625" style="24" customWidth="1"/>
    <col min="14" max="14" width="26.28515625" customWidth="1"/>
    <col min="15" max="15" width="47.5703125" style="37" customWidth="1"/>
  </cols>
  <sheetData>
    <row r="1" spans="1:15" ht="18" customHeight="1" x14ac:dyDescent="0.25">
      <c r="A1" s="69" t="s">
        <v>107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5" ht="18.95" customHeight="1" x14ac:dyDescent="0.25">
      <c r="A2" s="70" t="s">
        <v>108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5" ht="15.95" customHeight="1" x14ac:dyDescent="0.25">
      <c r="A3" s="71" t="s">
        <v>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5" ht="11.1" hidden="1" customHeight="1" x14ac:dyDescent="0.25">
      <c r="A4" s="67" t="s">
        <v>2</v>
      </c>
      <c r="B4" s="67"/>
      <c r="C4" s="67"/>
      <c r="D4" s="67"/>
    </row>
    <row r="5" spans="1:15" ht="26.25" x14ac:dyDescent="0.25">
      <c r="B5" s="9" t="s">
        <v>4</v>
      </c>
      <c r="C5" s="9" t="s">
        <v>5</v>
      </c>
      <c r="D5" s="65" t="s">
        <v>6</v>
      </c>
      <c r="E5" s="68"/>
      <c r="F5" s="68"/>
      <c r="G5" s="68"/>
      <c r="H5" s="66"/>
      <c r="I5" s="65" t="s">
        <v>109</v>
      </c>
      <c r="J5" s="66"/>
      <c r="K5" s="11" t="s">
        <v>111</v>
      </c>
      <c r="L5" s="11" t="s">
        <v>122</v>
      </c>
      <c r="M5" s="11" t="s">
        <v>123</v>
      </c>
      <c r="N5" s="11" t="s">
        <v>124</v>
      </c>
    </row>
    <row r="6" spans="1:15" x14ac:dyDescent="0.25">
      <c r="B6" s="9" t="s">
        <v>4</v>
      </c>
      <c r="C6" s="9">
        <v>1</v>
      </c>
      <c r="D6" s="65">
        <v>2</v>
      </c>
      <c r="E6" s="68"/>
      <c r="F6" s="68"/>
      <c r="G6" s="68"/>
      <c r="H6" s="66"/>
      <c r="I6" s="65">
        <v>3</v>
      </c>
      <c r="J6" s="66"/>
      <c r="K6" s="22"/>
      <c r="L6" s="25"/>
      <c r="M6" s="25"/>
      <c r="N6" s="31"/>
    </row>
    <row r="7" spans="1:15" s="2" customFormat="1" x14ac:dyDescent="0.25">
      <c r="B7" s="23"/>
      <c r="C7" s="15" t="s">
        <v>13</v>
      </c>
      <c r="D7" s="56" t="s">
        <v>14</v>
      </c>
      <c r="E7" s="56"/>
      <c r="F7" s="56"/>
      <c r="G7" s="56"/>
      <c r="H7" s="56"/>
      <c r="I7" s="55">
        <v>7480</v>
      </c>
      <c r="J7" s="55"/>
      <c r="K7" s="28">
        <v>106848.77</v>
      </c>
      <c r="L7" s="27">
        <v>106848.77</v>
      </c>
      <c r="M7" s="27">
        <f>L7/9*12</f>
        <v>142465.02666666667</v>
      </c>
      <c r="N7" s="33">
        <v>142500</v>
      </c>
      <c r="O7" s="38"/>
    </row>
    <row r="8" spans="1:15" s="2" customFormat="1" x14ac:dyDescent="0.25">
      <c r="B8" s="23"/>
      <c r="C8" s="15" t="s">
        <v>19</v>
      </c>
      <c r="D8" s="56" t="s">
        <v>20</v>
      </c>
      <c r="E8" s="56"/>
      <c r="F8" s="56"/>
      <c r="G8" s="56"/>
      <c r="H8" s="56"/>
      <c r="I8" s="55">
        <v>225000</v>
      </c>
      <c r="J8" s="55"/>
      <c r="K8" s="28">
        <v>196072</v>
      </c>
      <c r="L8" s="27">
        <v>196072</v>
      </c>
      <c r="M8" s="27">
        <f t="shared" ref="M8:M38" si="0">L8/9*12</f>
        <v>261429.33333333331</v>
      </c>
      <c r="N8" s="33">
        <v>253500</v>
      </c>
      <c r="O8" s="39">
        <v>-0.03</v>
      </c>
    </row>
    <row r="9" spans="1:15" s="2" customFormat="1" x14ac:dyDescent="0.25">
      <c r="B9" s="23"/>
      <c r="C9" s="15">
        <v>13020200</v>
      </c>
      <c r="D9" s="59" t="s">
        <v>114</v>
      </c>
      <c r="E9" s="60"/>
      <c r="F9" s="60"/>
      <c r="G9" s="60"/>
      <c r="H9" s="61"/>
      <c r="I9" s="16"/>
      <c r="J9" s="16"/>
      <c r="K9" s="28">
        <v>203</v>
      </c>
      <c r="L9" s="27">
        <v>203</v>
      </c>
      <c r="M9" s="27">
        <f t="shared" si="0"/>
        <v>270.66666666666669</v>
      </c>
      <c r="N9" s="33">
        <v>200</v>
      </c>
      <c r="O9" s="39"/>
    </row>
    <row r="10" spans="1:15" s="2" customFormat="1" x14ac:dyDescent="0.25">
      <c r="B10" s="23"/>
      <c r="C10" s="15" t="s">
        <v>23</v>
      </c>
      <c r="D10" s="56" t="s">
        <v>24</v>
      </c>
      <c r="E10" s="56"/>
      <c r="F10" s="56"/>
      <c r="G10" s="56"/>
      <c r="H10" s="56"/>
      <c r="I10" s="55">
        <v>3740000</v>
      </c>
      <c r="J10" s="55"/>
      <c r="K10" s="28">
        <v>3630509.88</v>
      </c>
      <c r="L10" s="27">
        <v>3630509.88</v>
      </c>
      <c r="M10" s="27">
        <f t="shared" si="0"/>
        <v>4840679.84</v>
      </c>
      <c r="N10" s="33">
        <v>4840700</v>
      </c>
      <c r="O10" s="38"/>
    </row>
    <row r="11" spans="1:15" s="2" customFormat="1" x14ac:dyDescent="0.25">
      <c r="B11" s="23"/>
      <c r="C11" s="15" t="s">
        <v>29</v>
      </c>
      <c r="D11" s="56" t="s">
        <v>30</v>
      </c>
      <c r="E11" s="56"/>
      <c r="F11" s="56"/>
      <c r="G11" s="56"/>
      <c r="H11" s="56"/>
      <c r="I11" s="55">
        <v>14900</v>
      </c>
      <c r="J11" s="55"/>
      <c r="K11" s="28">
        <v>20238.7</v>
      </c>
      <c r="L11" s="27">
        <v>20238.7</v>
      </c>
      <c r="M11" s="27">
        <f t="shared" si="0"/>
        <v>26984.933333333334</v>
      </c>
      <c r="N11" s="33">
        <v>27000</v>
      </c>
      <c r="O11" s="38"/>
    </row>
    <row r="12" spans="1:15" s="2" customFormat="1" x14ac:dyDescent="0.25">
      <c r="B12" s="23"/>
      <c r="C12" s="15" t="s">
        <v>31</v>
      </c>
      <c r="D12" s="56" t="s">
        <v>32</v>
      </c>
      <c r="E12" s="56"/>
      <c r="F12" s="56"/>
      <c r="G12" s="56"/>
      <c r="H12" s="56"/>
      <c r="I12" s="55">
        <v>7480</v>
      </c>
      <c r="J12" s="55"/>
      <c r="K12" s="28">
        <v>42165.75</v>
      </c>
      <c r="L12" s="27">
        <v>42165.75</v>
      </c>
      <c r="M12" s="27">
        <f t="shared" si="0"/>
        <v>56221</v>
      </c>
      <c r="N12" s="33">
        <v>58000</v>
      </c>
      <c r="O12" s="38"/>
    </row>
    <row r="13" spans="1:15" s="2" customFormat="1" x14ac:dyDescent="0.25">
      <c r="B13" s="23"/>
      <c r="C13" s="15">
        <v>18010300</v>
      </c>
      <c r="D13" s="59" t="s">
        <v>112</v>
      </c>
      <c r="E13" s="60"/>
      <c r="F13" s="60"/>
      <c r="G13" s="60"/>
      <c r="H13" s="61"/>
      <c r="I13" s="16"/>
      <c r="J13" s="16"/>
      <c r="K13" s="28">
        <v>5798.22</v>
      </c>
      <c r="L13" s="27">
        <v>5798.22</v>
      </c>
      <c r="M13" s="27">
        <f t="shared" si="0"/>
        <v>7730.96</v>
      </c>
      <c r="N13" s="33">
        <v>7800</v>
      </c>
      <c r="O13" s="38"/>
    </row>
    <row r="14" spans="1:15" s="2" customFormat="1" x14ac:dyDescent="0.25">
      <c r="B14" s="23"/>
      <c r="C14" s="15" t="s">
        <v>33</v>
      </c>
      <c r="D14" s="56" t="s">
        <v>34</v>
      </c>
      <c r="E14" s="56"/>
      <c r="F14" s="56"/>
      <c r="G14" s="56"/>
      <c r="H14" s="56"/>
      <c r="I14" s="55">
        <v>374900</v>
      </c>
      <c r="J14" s="55"/>
      <c r="K14" s="28">
        <v>422854.88</v>
      </c>
      <c r="L14" s="27">
        <v>422854.88</v>
      </c>
      <c r="M14" s="27">
        <f t="shared" si="0"/>
        <v>563806.5066666666</v>
      </c>
      <c r="N14" s="33">
        <v>564000</v>
      </c>
      <c r="O14" s="38"/>
    </row>
    <row r="15" spans="1:15" s="2" customFormat="1" x14ac:dyDescent="0.25">
      <c r="B15" s="23"/>
      <c r="C15" s="15" t="s">
        <v>35</v>
      </c>
      <c r="D15" s="56" t="s">
        <v>36</v>
      </c>
      <c r="E15" s="56"/>
      <c r="F15" s="56"/>
      <c r="G15" s="56"/>
      <c r="H15" s="56"/>
      <c r="I15" s="55">
        <v>3317773</v>
      </c>
      <c r="J15" s="55"/>
      <c r="K15" s="28">
        <v>4620397.3</v>
      </c>
      <c r="L15" s="27">
        <v>4620397.3</v>
      </c>
      <c r="M15" s="27">
        <f t="shared" si="0"/>
        <v>6160529.7333333334</v>
      </c>
      <c r="N15" s="33">
        <v>6200000</v>
      </c>
      <c r="O15" s="38"/>
    </row>
    <row r="16" spans="1:15" s="2" customFormat="1" x14ac:dyDescent="0.25">
      <c r="B16" s="23"/>
      <c r="C16" s="15" t="s">
        <v>37</v>
      </c>
      <c r="D16" s="56" t="s">
        <v>38</v>
      </c>
      <c r="E16" s="56"/>
      <c r="F16" s="56"/>
      <c r="G16" s="56"/>
      <c r="H16" s="56"/>
      <c r="I16" s="55">
        <v>2999500</v>
      </c>
      <c r="J16" s="55"/>
      <c r="K16" s="28">
        <v>3436905.33</v>
      </c>
      <c r="L16" s="27">
        <v>3436905.33</v>
      </c>
      <c r="M16" s="27">
        <f t="shared" si="0"/>
        <v>4582540.4399999995</v>
      </c>
      <c r="N16" s="33">
        <f>4300000-7000</f>
        <v>4293000</v>
      </c>
      <c r="O16" s="40" t="s">
        <v>125</v>
      </c>
    </row>
    <row r="17" spans="2:15" s="2" customFormat="1" x14ac:dyDescent="0.25">
      <c r="B17" s="23"/>
      <c r="C17" s="15" t="s">
        <v>39</v>
      </c>
      <c r="D17" s="56" t="s">
        <v>40</v>
      </c>
      <c r="E17" s="56"/>
      <c r="F17" s="56"/>
      <c r="G17" s="56"/>
      <c r="H17" s="56"/>
      <c r="I17" s="55">
        <v>74800</v>
      </c>
      <c r="J17" s="55"/>
      <c r="K17" s="28">
        <v>144905.34</v>
      </c>
      <c r="L17" s="27">
        <v>144905.34</v>
      </c>
      <c r="M17" s="27">
        <f t="shared" si="0"/>
        <v>193207.12</v>
      </c>
      <c r="N17" s="33">
        <v>193500</v>
      </c>
      <c r="O17" s="38"/>
    </row>
    <row r="18" spans="2:15" s="2" customFormat="1" x14ac:dyDescent="0.25">
      <c r="B18" s="23"/>
      <c r="C18" s="15" t="s">
        <v>41</v>
      </c>
      <c r="D18" s="56" t="s">
        <v>42</v>
      </c>
      <c r="E18" s="56"/>
      <c r="F18" s="56"/>
      <c r="G18" s="56"/>
      <c r="H18" s="56"/>
      <c r="I18" s="55">
        <v>900000</v>
      </c>
      <c r="J18" s="55"/>
      <c r="K18" s="28">
        <v>966268.88</v>
      </c>
      <c r="L18" s="27">
        <v>966268.88</v>
      </c>
      <c r="M18" s="27">
        <f t="shared" si="0"/>
        <v>1288358.5066666666</v>
      </c>
      <c r="N18" s="33">
        <v>1300000</v>
      </c>
      <c r="O18" s="38"/>
    </row>
    <row r="19" spans="2:15" s="2" customFormat="1" x14ac:dyDescent="0.25">
      <c r="B19" s="23"/>
      <c r="C19" s="15" t="s">
        <v>43</v>
      </c>
      <c r="D19" s="56" t="s">
        <v>44</v>
      </c>
      <c r="E19" s="56"/>
      <c r="F19" s="56"/>
      <c r="G19" s="56"/>
      <c r="H19" s="56"/>
      <c r="I19" s="55">
        <v>1982500</v>
      </c>
      <c r="J19" s="55"/>
      <c r="K19" s="28">
        <v>1512653.32</v>
      </c>
      <c r="L19" s="27">
        <v>1512653.32</v>
      </c>
      <c r="M19" s="27">
        <f t="shared" si="0"/>
        <v>2016871.0933333333</v>
      </c>
      <c r="N19" s="33">
        <v>2200000</v>
      </c>
      <c r="O19" s="38"/>
    </row>
    <row r="20" spans="2:15" s="2" customFormat="1" x14ac:dyDescent="0.25">
      <c r="B20" s="23"/>
      <c r="C20" s="15" t="s">
        <v>45</v>
      </c>
      <c r="D20" s="56" t="s">
        <v>46</v>
      </c>
      <c r="E20" s="56"/>
      <c r="F20" s="56"/>
      <c r="G20" s="56"/>
      <c r="H20" s="56"/>
      <c r="I20" s="55">
        <v>39800</v>
      </c>
      <c r="J20" s="55"/>
      <c r="K20" s="28">
        <v>122083.33</v>
      </c>
      <c r="L20" s="27">
        <v>122083.33</v>
      </c>
      <c r="M20" s="27">
        <f t="shared" si="0"/>
        <v>162777.77333333332</v>
      </c>
      <c r="N20" s="33">
        <v>170000</v>
      </c>
      <c r="O20" s="38"/>
    </row>
    <row r="21" spans="2:15" s="2" customFormat="1" x14ac:dyDescent="0.25">
      <c r="B21" s="23"/>
      <c r="C21" s="15" t="s">
        <v>49</v>
      </c>
      <c r="D21" s="56" t="s">
        <v>50</v>
      </c>
      <c r="E21" s="56"/>
      <c r="F21" s="56"/>
      <c r="G21" s="56"/>
      <c r="H21" s="56"/>
      <c r="I21" s="55">
        <v>5000</v>
      </c>
      <c r="J21" s="55"/>
      <c r="K21" s="28">
        <v>-444.95</v>
      </c>
      <c r="L21" s="27">
        <v>-444.95</v>
      </c>
      <c r="M21" s="27">
        <f t="shared" si="0"/>
        <v>-593.26666666666665</v>
      </c>
      <c r="N21" s="33"/>
      <c r="O21" s="38"/>
    </row>
    <row r="22" spans="2:15" s="2" customFormat="1" x14ac:dyDescent="0.25">
      <c r="B22" s="23"/>
      <c r="C22" s="15" t="s">
        <v>51</v>
      </c>
      <c r="D22" s="56" t="s">
        <v>52</v>
      </c>
      <c r="E22" s="56"/>
      <c r="F22" s="56"/>
      <c r="G22" s="56"/>
      <c r="H22" s="56"/>
      <c r="I22" s="55">
        <v>5000</v>
      </c>
      <c r="J22" s="55"/>
      <c r="K22" s="28">
        <v>0</v>
      </c>
      <c r="L22" s="27">
        <v>0</v>
      </c>
      <c r="M22" s="27">
        <f t="shared" si="0"/>
        <v>0</v>
      </c>
      <c r="N22" s="33"/>
      <c r="O22" s="38"/>
    </row>
    <row r="23" spans="2:15" s="2" customFormat="1" x14ac:dyDescent="0.25">
      <c r="B23" s="23"/>
      <c r="C23" s="15">
        <v>18040100</v>
      </c>
      <c r="D23" s="59" t="s">
        <v>116</v>
      </c>
      <c r="E23" s="60"/>
      <c r="F23" s="60"/>
      <c r="G23" s="60"/>
      <c r="H23" s="61"/>
      <c r="I23" s="16"/>
      <c r="J23" s="16"/>
      <c r="K23" s="28">
        <v>-5684.21</v>
      </c>
      <c r="L23" s="27">
        <v>-5684.21</v>
      </c>
      <c r="M23" s="27">
        <f t="shared" si="0"/>
        <v>-7578.9466666666667</v>
      </c>
      <c r="N23" s="33"/>
      <c r="O23" s="38"/>
    </row>
    <row r="24" spans="2:15" s="2" customFormat="1" x14ac:dyDescent="0.25">
      <c r="B24" s="23"/>
      <c r="C24" s="15">
        <v>18040200</v>
      </c>
      <c r="D24" s="59" t="s">
        <v>117</v>
      </c>
      <c r="E24" s="60"/>
      <c r="F24" s="60"/>
      <c r="G24" s="60"/>
      <c r="H24" s="61"/>
      <c r="I24" s="16"/>
      <c r="J24" s="16"/>
      <c r="K24" s="28">
        <v>-1199.19</v>
      </c>
      <c r="L24" s="27">
        <v>-1199.19</v>
      </c>
      <c r="M24" s="27">
        <f t="shared" si="0"/>
        <v>-1598.92</v>
      </c>
      <c r="N24" s="33"/>
      <c r="O24" s="38"/>
    </row>
    <row r="25" spans="2:15" s="2" customFormat="1" x14ac:dyDescent="0.25">
      <c r="B25" s="23"/>
      <c r="C25" s="15" t="s">
        <v>55</v>
      </c>
      <c r="D25" s="56" t="s">
        <v>56</v>
      </c>
      <c r="E25" s="56"/>
      <c r="F25" s="56"/>
      <c r="G25" s="56"/>
      <c r="H25" s="56"/>
      <c r="I25" s="55">
        <v>1490000</v>
      </c>
      <c r="J25" s="55"/>
      <c r="K25" s="28">
        <v>1899628.09</v>
      </c>
      <c r="L25" s="27">
        <v>1899628.09</v>
      </c>
      <c r="M25" s="36">
        <f t="shared" si="0"/>
        <v>2532837.4533333336</v>
      </c>
      <c r="N25" s="33">
        <v>2786120</v>
      </c>
      <c r="O25" s="39">
        <v>0.1</v>
      </c>
    </row>
    <row r="26" spans="2:15" s="2" customFormat="1" x14ac:dyDescent="0.25">
      <c r="B26" s="23"/>
      <c r="C26" s="15" t="s">
        <v>57</v>
      </c>
      <c r="D26" s="56" t="s">
        <v>58</v>
      </c>
      <c r="E26" s="56"/>
      <c r="F26" s="56"/>
      <c r="G26" s="56"/>
      <c r="H26" s="56"/>
      <c r="I26" s="55">
        <v>13728450</v>
      </c>
      <c r="J26" s="55"/>
      <c r="K26" s="28">
        <v>14451370.07</v>
      </c>
      <c r="L26" s="27">
        <v>14451370.07</v>
      </c>
      <c r="M26" s="36">
        <f t="shared" si="0"/>
        <v>19268493.426666666</v>
      </c>
      <c r="N26" s="33">
        <v>21195400</v>
      </c>
      <c r="O26" s="39">
        <v>0.1</v>
      </c>
    </row>
    <row r="27" spans="2:15" s="2" customFormat="1" x14ac:dyDescent="0.25">
      <c r="B27" s="23"/>
      <c r="C27" s="15" t="s">
        <v>63</v>
      </c>
      <c r="D27" s="56" t="s">
        <v>64</v>
      </c>
      <c r="E27" s="56"/>
      <c r="F27" s="56"/>
      <c r="G27" s="56"/>
      <c r="H27" s="56"/>
      <c r="I27" s="55">
        <v>0</v>
      </c>
      <c r="J27" s="55"/>
      <c r="K27" s="28">
        <v>0</v>
      </c>
      <c r="L27" s="27">
        <v>0</v>
      </c>
      <c r="M27" s="27">
        <f t="shared" si="0"/>
        <v>0</v>
      </c>
      <c r="N27" s="33"/>
      <c r="O27" s="38"/>
    </row>
    <row r="28" spans="2:15" s="2" customFormat="1" x14ac:dyDescent="0.25">
      <c r="B28" s="23"/>
      <c r="C28" s="15" t="s">
        <v>65</v>
      </c>
      <c r="D28" s="56" t="s">
        <v>66</v>
      </c>
      <c r="E28" s="56"/>
      <c r="F28" s="56"/>
      <c r="G28" s="56"/>
      <c r="H28" s="56"/>
      <c r="I28" s="55">
        <v>0</v>
      </c>
      <c r="J28" s="55"/>
      <c r="K28" s="28">
        <v>0</v>
      </c>
      <c r="L28" s="27">
        <v>0</v>
      </c>
      <c r="M28" s="27">
        <f t="shared" si="0"/>
        <v>0</v>
      </c>
      <c r="N28" s="33"/>
      <c r="O28" s="38"/>
    </row>
    <row r="29" spans="2:15" ht="35.25" customHeight="1" x14ac:dyDescent="0.25">
      <c r="B29" s="22"/>
      <c r="C29" s="19" t="s">
        <v>73</v>
      </c>
      <c r="D29" s="43" t="s">
        <v>74</v>
      </c>
      <c r="E29" s="43"/>
      <c r="F29" s="43"/>
      <c r="G29" s="43"/>
      <c r="H29" s="43"/>
      <c r="I29" s="44">
        <v>37400</v>
      </c>
      <c r="J29" s="44"/>
      <c r="K29" s="28">
        <v>310109</v>
      </c>
      <c r="L29" s="27">
        <v>310109</v>
      </c>
      <c r="M29" s="27">
        <f t="shared" si="0"/>
        <v>413478.66666666663</v>
      </c>
      <c r="N29" s="41">
        <f>420000-300000</f>
        <v>120000</v>
      </c>
      <c r="O29" s="37" t="s">
        <v>128</v>
      </c>
    </row>
    <row r="30" spans="2:15" x14ac:dyDescent="0.25">
      <c r="B30" s="22"/>
      <c r="C30" s="19" t="s">
        <v>77</v>
      </c>
      <c r="D30" s="43" t="s">
        <v>78</v>
      </c>
      <c r="E30" s="43"/>
      <c r="F30" s="43"/>
      <c r="G30" s="43"/>
      <c r="H30" s="43"/>
      <c r="I30" s="44">
        <v>7450</v>
      </c>
      <c r="J30" s="44"/>
      <c r="K30" s="28">
        <v>7261.06</v>
      </c>
      <c r="L30" s="27">
        <v>7261.06</v>
      </c>
      <c r="M30" s="27">
        <f t="shared" si="0"/>
        <v>9681.4133333333339</v>
      </c>
      <c r="N30" s="33">
        <v>10000</v>
      </c>
    </row>
    <row r="31" spans="2:15" x14ac:dyDescent="0.25">
      <c r="B31" s="22"/>
      <c r="C31" s="19">
        <v>22010300</v>
      </c>
      <c r="D31" s="49" t="s">
        <v>113</v>
      </c>
      <c r="E31" s="50"/>
      <c r="F31" s="50"/>
      <c r="G31" s="50"/>
      <c r="H31" s="51"/>
      <c r="I31" s="1"/>
      <c r="J31" s="1"/>
      <c r="K31" s="28">
        <v>4070</v>
      </c>
      <c r="L31" s="27">
        <v>4070</v>
      </c>
      <c r="M31" s="27">
        <f t="shared" si="0"/>
        <v>5426.666666666667</v>
      </c>
      <c r="N31" s="33">
        <v>5600</v>
      </c>
    </row>
    <row r="32" spans="2:15" x14ac:dyDescent="0.25">
      <c r="B32" s="22"/>
      <c r="C32" s="19" t="s">
        <v>83</v>
      </c>
      <c r="D32" s="43" t="s">
        <v>84</v>
      </c>
      <c r="E32" s="43"/>
      <c r="F32" s="43"/>
      <c r="G32" s="43"/>
      <c r="H32" s="43"/>
      <c r="I32" s="44">
        <v>1424500</v>
      </c>
      <c r="J32" s="44"/>
      <c r="K32" s="28">
        <v>1425318.12</v>
      </c>
      <c r="L32" s="27">
        <v>1425318.12</v>
      </c>
      <c r="M32" s="27">
        <f t="shared" si="0"/>
        <v>1900424.1600000001</v>
      </c>
      <c r="N32" s="33">
        <v>1900500</v>
      </c>
    </row>
    <row r="33" spans="2:15" x14ac:dyDescent="0.25">
      <c r="B33" s="22"/>
      <c r="C33" s="19">
        <v>22012600</v>
      </c>
      <c r="D33" s="49" t="s">
        <v>120</v>
      </c>
      <c r="E33" s="50"/>
      <c r="F33" s="50"/>
      <c r="G33" s="50"/>
      <c r="H33" s="51"/>
      <c r="I33" s="20"/>
      <c r="J33" s="20"/>
      <c r="K33" s="28">
        <v>56</v>
      </c>
      <c r="L33" s="27">
        <v>56</v>
      </c>
      <c r="M33" s="27">
        <f t="shared" si="0"/>
        <v>74.666666666666671</v>
      </c>
      <c r="N33" s="33">
        <v>80</v>
      </c>
    </row>
    <row r="34" spans="2:15" x14ac:dyDescent="0.25">
      <c r="B34" s="22"/>
      <c r="C34" s="19" t="s">
        <v>87</v>
      </c>
      <c r="D34" s="43" t="s">
        <v>88</v>
      </c>
      <c r="E34" s="43"/>
      <c r="F34" s="43"/>
      <c r="G34" s="43"/>
      <c r="H34" s="43"/>
      <c r="I34" s="44">
        <v>599900</v>
      </c>
      <c r="J34" s="44"/>
      <c r="K34" s="28">
        <v>725455.79</v>
      </c>
      <c r="L34" s="27">
        <v>725455.79</v>
      </c>
      <c r="M34" s="27">
        <f t="shared" si="0"/>
        <v>967274.38666666672</v>
      </c>
      <c r="N34" s="34">
        <v>967300</v>
      </c>
    </row>
    <row r="35" spans="2:15" x14ac:dyDescent="0.25">
      <c r="B35" s="22"/>
      <c r="C35" s="19" t="s">
        <v>91</v>
      </c>
      <c r="D35" s="43" t="s">
        <v>92</v>
      </c>
      <c r="E35" s="43"/>
      <c r="F35" s="43"/>
      <c r="G35" s="43"/>
      <c r="H35" s="43"/>
      <c r="I35" s="44">
        <v>104900</v>
      </c>
      <c r="J35" s="44"/>
      <c r="K35" s="28">
        <v>91340.49</v>
      </c>
      <c r="L35" s="27">
        <v>91340.49</v>
      </c>
      <c r="M35" s="27">
        <f t="shared" si="0"/>
        <v>121787.32</v>
      </c>
      <c r="N35" s="33">
        <v>121800</v>
      </c>
    </row>
    <row r="36" spans="2:15" x14ac:dyDescent="0.25">
      <c r="B36" s="22"/>
      <c r="C36" s="19">
        <v>22090200</v>
      </c>
      <c r="D36" s="49" t="s">
        <v>121</v>
      </c>
      <c r="E36" s="50"/>
      <c r="F36" s="50"/>
      <c r="G36" s="50"/>
      <c r="H36" s="51"/>
      <c r="I36" s="20"/>
      <c r="J36" s="20"/>
      <c r="K36" s="28">
        <v>17</v>
      </c>
      <c r="L36" s="27">
        <v>17</v>
      </c>
      <c r="M36" s="27">
        <f t="shared" si="0"/>
        <v>22.666666666666664</v>
      </c>
      <c r="N36" s="33">
        <v>40</v>
      </c>
    </row>
    <row r="37" spans="2:15" x14ac:dyDescent="0.25">
      <c r="B37" s="22"/>
      <c r="C37" s="19" t="s">
        <v>93</v>
      </c>
      <c r="D37" s="43" t="s">
        <v>94</v>
      </c>
      <c r="E37" s="43"/>
      <c r="F37" s="43"/>
      <c r="G37" s="43"/>
      <c r="H37" s="43"/>
      <c r="I37" s="44">
        <v>1874500</v>
      </c>
      <c r="J37" s="44"/>
      <c r="K37" s="28">
        <v>1792773.45</v>
      </c>
      <c r="L37" s="27">
        <v>1792773.45</v>
      </c>
      <c r="M37" s="27">
        <f t="shared" si="0"/>
        <v>2390364.5999999996</v>
      </c>
      <c r="N37" s="33">
        <v>2390500</v>
      </c>
    </row>
    <row r="38" spans="2:15" x14ac:dyDescent="0.25">
      <c r="B38" s="22"/>
      <c r="C38" s="19">
        <v>24060300</v>
      </c>
      <c r="D38" s="49" t="s">
        <v>119</v>
      </c>
      <c r="E38" s="50"/>
      <c r="F38" s="50"/>
      <c r="G38" s="50"/>
      <c r="H38" s="51"/>
      <c r="I38" s="20"/>
      <c r="J38" s="20"/>
      <c r="K38" s="28">
        <v>14025.65</v>
      </c>
      <c r="L38" s="27">
        <v>14025.65</v>
      </c>
      <c r="M38" s="27">
        <f t="shared" si="0"/>
        <v>18700.866666666669</v>
      </c>
      <c r="N38" s="33">
        <v>10000</v>
      </c>
    </row>
    <row r="39" spans="2:15" x14ac:dyDescent="0.25">
      <c r="B39" s="22"/>
      <c r="C39" s="72" t="s">
        <v>127</v>
      </c>
      <c r="D39" s="73"/>
      <c r="E39" s="73"/>
      <c r="F39" s="73"/>
      <c r="G39" s="73"/>
      <c r="H39" s="74"/>
      <c r="I39" s="20"/>
      <c r="J39" s="20"/>
      <c r="K39" s="28"/>
      <c r="L39" s="27"/>
      <c r="M39" s="27"/>
      <c r="N39" s="32">
        <f>SUM(N7:N38)</f>
        <v>49757540</v>
      </c>
    </row>
    <row r="40" spans="2:15" x14ac:dyDescent="0.25">
      <c r="B40" s="22"/>
      <c r="C40" s="46" t="s">
        <v>103</v>
      </c>
      <c r="D40" s="47"/>
      <c r="E40" s="47"/>
      <c r="F40" s="47"/>
      <c r="G40" s="47"/>
      <c r="H40" s="48"/>
      <c r="I40" s="45">
        <v>32961233</v>
      </c>
      <c r="J40" s="45"/>
      <c r="K40" s="30">
        <f>SUM(K7:K38)</f>
        <v>35942001.070000008</v>
      </c>
      <c r="L40" s="29">
        <f>SUM(L7:L38)</f>
        <v>35942001.070000008</v>
      </c>
      <c r="M40" s="29">
        <f>SUM(M7:M38)</f>
        <v>47922668.093333319</v>
      </c>
      <c r="N40" s="32">
        <f>(M40*8%)+M40</f>
        <v>51756481.540799983</v>
      </c>
      <c r="O40" s="37" t="s">
        <v>126</v>
      </c>
    </row>
    <row r="41" spans="2:15" ht="9" customHeight="1" x14ac:dyDescent="0.25"/>
    <row r="42" spans="2:15" ht="17.100000000000001" customHeight="1" x14ac:dyDescent="0.25">
      <c r="B42" s="42"/>
      <c r="C42" s="42"/>
      <c r="D42" s="42"/>
      <c r="E42" s="42"/>
      <c r="F42" s="42"/>
      <c r="H42" s="42"/>
      <c r="I42" s="42"/>
      <c r="J42" s="42"/>
      <c r="K42" s="42"/>
      <c r="L42" s="26"/>
      <c r="M42" s="26">
        <v>19000000</v>
      </c>
    </row>
    <row r="43" spans="2:15" ht="6" customHeight="1" x14ac:dyDescent="0.25"/>
    <row r="44" spans="2:15" ht="17.100000000000001" customHeight="1" x14ac:dyDescent="0.25">
      <c r="B44" s="42"/>
      <c r="C44" s="42"/>
      <c r="D44" s="42"/>
      <c r="E44" s="42"/>
      <c r="F44" s="42"/>
      <c r="H44" s="42"/>
      <c r="I44" s="42"/>
      <c r="J44" s="42"/>
      <c r="K44" s="42"/>
      <c r="L44" s="26"/>
      <c r="M44" s="26">
        <v>2500000</v>
      </c>
    </row>
    <row r="45" spans="2:15" x14ac:dyDescent="0.25">
      <c r="M45" s="35">
        <f>M40+M42+M44</f>
        <v>69422668.093333319</v>
      </c>
    </row>
  </sheetData>
  <mergeCells count="71">
    <mergeCell ref="H42:K42"/>
    <mergeCell ref="I35:J35"/>
    <mergeCell ref="D36:H36"/>
    <mergeCell ref="D37:H37"/>
    <mergeCell ref="I37:J37"/>
    <mergeCell ref="B44:F44"/>
    <mergeCell ref="H44:K44"/>
    <mergeCell ref="C39:H39"/>
    <mergeCell ref="C40:H40"/>
    <mergeCell ref="I40:J40"/>
    <mergeCell ref="B42:F42"/>
    <mergeCell ref="I29:J29"/>
    <mergeCell ref="D27:H27"/>
    <mergeCell ref="I27:J27"/>
    <mergeCell ref="D30:H30"/>
    <mergeCell ref="I30:J30"/>
    <mergeCell ref="D38:H38"/>
    <mergeCell ref="D33:H33"/>
    <mergeCell ref="D34:H34"/>
    <mergeCell ref="I34:J34"/>
    <mergeCell ref="D35:H35"/>
    <mergeCell ref="D25:H25"/>
    <mergeCell ref="I25:J25"/>
    <mergeCell ref="D26:H26"/>
    <mergeCell ref="I26:J26"/>
    <mergeCell ref="D32:H32"/>
    <mergeCell ref="I32:J32"/>
    <mergeCell ref="D31:H31"/>
    <mergeCell ref="D28:H28"/>
    <mergeCell ref="I28:J28"/>
    <mergeCell ref="D29:H29"/>
    <mergeCell ref="D21:H21"/>
    <mergeCell ref="I21:J21"/>
    <mergeCell ref="D22:H22"/>
    <mergeCell ref="I22:J22"/>
    <mergeCell ref="D23:H23"/>
    <mergeCell ref="D24:H24"/>
    <mergeCell ref="D18:H18"/>
    <mergeCell ref="I18:J18"/>
    <mergeCell ref="D19:H19"/>
    <mergeCell ref="I19:J19"/>
    <mergeCell ref="D20:H20"/>
    <mergeCell ref="I20:J20"/>
    <mergeCell ref="D14:H14"/>
    <mergeCell ref="I14:J14"/>
    <mergeCell ref="D17:H17"/>
    <mergeCell ref="I17:J17"/>
    <mergeCell ref="D15:H15"/>
    <mergeCell ref="I15:J15"/>
    <mergeCell ref="D16:H16"/>
    <mergeCell ref="I16:J16"/>
    <mergeCell ref="D13:H13"/>
    <mergeCell ref="D9:H9"/>
    <mergeCell ref="D10:H10"/>
    <mergeCell ref="I10:J10"/>
    <mergeCell ref="D11:H11"/>
    <mergeCell ref="I11:J11"/>
    <mergeCell ref="A1:M1"/>
    <mergeCell ref="A2:M2"/>
    <mergeCell ref="A3:M3"/>
    <mergeCell ref="A4:D4"/>
    <mergeCell ref="D12:H12"/>
    <mergeCell ref="I12:J12"/>
    <mergeCell ref="D8:H8"/>
    <mergeCell ref="I8:J8"/>
    <mergeCell ref="D5:H5"/>
    <mergeCell ref="I5:J5"/>
    <mergeCell ref="D6:H6"/>
    <mergeCell ref="I6:J6"/>
    <mergeCell ref="D7:H7"/>
    <mergeCell ref="I7:J7"/>
  </mergeCells>
  <phoneticPr fontId="15" type="noConversion"/>
  <pageMargins left="0.75" right="0.75" top="1" bottom="1" header="0.5" footer="0.5"/>
  <pageSetup paperSize="9" scale="67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O45"/>
  <sheetViews>
    <sheetView showGridLines="0" view="pageBreakPreview" topLeftCell="B1" zoomScale="85" zoomScaleNormal="110" workbookViewId="0">
      <selection activeCell="N40" sqref="N40"/>
    </sheetView>
  </sheetViews>
  <sheetFormatPr defaultRowHeight="15" x14ac:dyDescent="0.25"/>
  <cols>
    <col min="1" max="1" width="10.28515625" hidden="1" customWidth="1"/>
    <col min="2" max="2" width="3.140625" customWidth="1"/>
    <col min="3" max="3" width="10.42578125" customWidth="1"/>
    <col min="4" max="4" width="14.85546875" customWidth="1"/>
    <col min="5" max="5" width="10.85546875" customWidth="1"/>
    <col min="6" max="6" width="12.85546875" customWidth="1"/>
    <col min="7" max="7" width="18.140625" customWidth="1"/>
    <col min="8" max="8" width="10.28515625" customWidth="1"/>
    <col min="9" max="9" width="8.85546875" hidden="1" customWidth="1"/>
    <col min="10" max="10" width="8" hidden="1" customWidth="1"/>
    <col min="11" max="11" width="17.140625" hidden="1" customWidth="1"/>
    <col min="12" max="12" width="17.140625" style="24" customWidth="1"/>
    <col min="13" max="13" width="18.140625" style="24" customWidth="1"/>
    <col min="14" max="14" width="24" customWidth="1"/>
    <col min="15" max="15" width="9.140625" style="37"/>
  </cols>
  <sheetData>
    <row r="1" spans="1:15" ht="18" customHeight="1" x14ac:dyDescent="0.25">
      <c r="A1" s="69" t="s">
        <v>107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5" ht="18.95" customHeight="1" x14ac:dyDescent="0.25">
      <c r="A2" s="70" t="s">
        <v>108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5" ht="15.95" customHeight="1" x14ac:dyDescent="0.25">
      <c r="A3" s="71" t="s">
        <v>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5" ht="11.1" hidden="1" customHeight="1" x14ac:dyDescent="0.25">
      <c r="A4" s="67" t="s">
        <v>2</v>
      </c>
      <c r="B4" s="67"/>
      <c r="C4" s="67"/>
      <c r="D4" s="67"/>
    </row>
    <row r="5" spans="1:15" ht="39" x14ac:dyDescent="0.25">
      <c r="B5" s="9" t="s">
        <v>4</v>
      </c>
      <c r="C5" s="9" t="s">
        <v>5</v>
      </c>
      <c r="D5" s="65" t="s">
        <v>6</v>
      </c>
      <c r="E5" s="68"/>
      <c r="F5" s="68"/>
      <c r="G5" s="68"/>
      <c r="H5" s="66"/>
      <c r="I5" s="65" t="s">
        <v>109</v>
      </c>
      <c r="J5" s="66"/>
      <c r="K5" s="11" t="s">
        <v>111</v>
      </c>
      <c r="L5" s="11" t="s">
        <v>122</v>
      </c>
      <c r="M5" s="11" t="s">
        <v>123</v>
      </c>
      <c r="N5" s="11" t="s">
        <v>124</v>
      </c>
    </row>
    <row r="6" spans="1:15" x14ac:dyDescent="0.25">
      <c r="B6" s="9" t="s">
        <v>4</v>
      </c>
      <c r="C6" s="9">
        <v>1</v>
      </c>
      <c r="D6" s="65">
        <v>2</v>
      </c>
      <c r="E6" s="68"/>
      <c r="F6" s="68"/>
      <c r="G6" s="68"/>
      <c r="H6" s="66"/>
      <c r="I6" s="65">
        <v>3</v>
      </c>
      <c r="J6" s="66"/>
      <c r="K6" s="22"/>
      <c r="L6" s="25"/>
      <c r="M6" s="25"/>
      <c r="N6" s="31"/>
    </row>
    <row r="7" spans="1:15" s="2" customFormat="1" x14ac:dyDescent="0.25">
      <c r="B7" s="23"/>
      <c r="C7" s="15" t="s">
        <v>13</v>
      </c>
      <c r="D7" s="56" t="s">
        <v>14</v>
      </c>
      <c r="E7" s="56"/>
      <c r="F7" s="56"/>
      <c r="G7" s="56"/>
      <c r="H7" s="56"/>
      <c r="I7" s="55">
        <v>7480</v>
      </c>
      <c r="J7" s="55"/>
      <c r="K7" s="28">
        <v>106848.77</v>
      </c>
      <c r="L7" s="27">
        <v>106848.77</v>
      </c>
      <c r="M7" s="27">
        <f>L7/9*12</f>
        <v>142465.02666666667</v>
      </c>
      <c r="N7" s="33">
        <v>142500</v>
      </c>
      <c r="O7" s="38"/>
    </row>
    <row r="8" spans="1:15" s="2" customFormat="1" x14ac:dyDescent="0.25">
      <c r="B8" s="23"/>
      <c r="C8" s="15" t="s">
        <v>19</v>
      </c>
      <c r="D8" s="56" t="s">
        <v>20</v>
      </c>
      <c r="E8" s="56"/>
      <c r="F8" s="56"/>
      <c r="G8" s="56"/>
      <c r="H8" s="56"/>
      <c r="I8" s="55">
        <v>225000</v>
      </c>
      <c r="J8" s="55"/>
      <c r="K8" s="28">
        <v>196072</v>
      </c>
      <c r="L8" s="27">
        <v>196072</v>
      </c>
      <c r="M8" s="27">
        <f t="shared" ref="M8:M38" si="0">L8/9*12</f>
        <v>261429.33333333331</v>
      </c>
      <c r="N8" s="33">
        <v>195960</v>
      </c>
      <c r="O8" s="39">
        <v>-0.03</v>
      </c>
    </row>
    <row r="9" spans="1:15" s="2" customFormat="1" x14ac:dyDescent="0.25">
      <c r="B9" s="23"/>
      <c r="C9" s="15">
        <v>13020200</v>
      </c>
      <c r="D9" s="59" t="s">
        <v>114</v>
      </c>
      <c r="E9" s="60"/>
      <c r="F9" s="60"/>
      <c r="G9" s="60"/>
      <c r="H9" s="61"/>
      <c r="I9" s="16"/>
      <c r="J9" s="16"/>
      <c r="K9" s="28">
        <v>203</v>
      </c>
      <c r="L9" s="27">
        <v>203</v>
      </c>
      <c r="M9" s="27">
        <f t="shared" si="0"/>
        <v>270.66666666666669</v>
      </c>
      <c r="N9" s="33">
        <v>200</v>
      </c>
      <c r="O9" s="39"/>
    </row>
    <row r="10" spans="1:15" s="2" customFormat="1" x14ac:dyDescent="0.25">
      <c r="B10" s="23"/>
      <c r="C10" s="15" t="s">
        <v>23</v>
      </c>
      <c r="D10" s="56" t="s">
        <v>24</v>
      </c>
      <c r="E10" s="56"/>
      <c r="F10" s="56"/>
      <c r="G10" s="56"/>
      <c r="H10" s="56"/>
      <c r="I10" s="55">
        <v>3740000</v>
      </c>
      <c r="J10" s="55"/>
      <c r="K10" s="28">
        <v>3630509.88</v>
      </c>
      <c r="L10" s="27">
        <v>3630509.88</v>
      </c>
      <c r="M10" s="27">
        <f t="shared" si="0"/>
        <v>4840679.84</v>
      </c>
      <c r="N10" s="33">
        <v>4840700</v>
      </c>
      <c r="O10" s="38"/>
    </row>
    <row r="11" spans="1:15" s="2" customFormat="1" x14ac:dyDescent="0.25">
      <c r="B11" s="23"/>
      <c r="C11" s="15" t="s">
        <v>29</v>
      </c>
      <c r="D11" s="56" t="s">
        <v>30</v>
      </c>
      <c r="E11" s="56"/>
      <c r="F11" s="56"/>
      <c r="G11" s="56"/>
      <c r="H11" s="56"/>
      <c r="I11" s="55">
        <v>14900</v>
      </c>
      <c r="J11" s="55"/>
      <c r="K11" s="28">
        <v>20238.7</v>
      </c>
      <c r="L11" s="27">
        <v>20238.7</v>
      </c>
      <c r="M11" s="27">
        <f t="shared" si="0"/>
        <v>26984.933333333334</v>
      </c>
      <c r="N11" s="33">
        <v>27000</v>
      </c>
      <c r="O11" s="38"/>
    </row>
    <row r="12" spans="1:15" s="2" customFormat="1" x14ac:dyDescent="0.25">
      <c r="B12" s="23"/>
      <c r="C12" s="15" t="s">
        <v>31</v>
      </c>
      <c r="D12" s="56" t="s">
        <v>32</v>
      </c>
      <c r="E12" s="56"/>
      <c r="F12" s="56"/>
      <c r="G12" s="56"/>
      <c r="H12" s="56"/>
      <c r="I12" s="55">
        <v>7480</v>
      </c>
      <c r="J12" s="55"/>
      <c r="K12" s="28">
        <v>42165.75</v>
      </c>
      <c r="L12" s="27">
        <v>42165.75</v>
      </c>
      <c r="M12" s="27">
        <f t="shared" si="0"/>
        <v>56221</v>
      </c>
      <c r="N12" s="33">
        <v>58000</v>
      </c>
      <c r="O12" s="38"/>
    </row>
    <row r="13" spans="1:15" s="2" customFormat="1" x14ac:dyDescent="0.25">
      <c r="B13" s="23"/>
      <c r="C13" s="15">
        <v>18010300</v>
      </c>
      <c r="D13" s="59" t="s">
        <v>112</v>
      </c>
      <c r="E13" s="60"/>
      <c r="F13" s="60"/>
      <c r="G13" s="60"/>
      <c r="H13" s="61"/>
      <c r="I13" s="16"/>
      <c r="J13" s="16"/>
      <c r="K13" s="28">
        <v>5798.22</v>
      </c>
      <c r="L13" s="27">
        <v>5798.22</v>
      </c>
      <c r="M13" s="27">
        <f t="shared" si="0"/>
        <v>7730.96</v>
      </c>
      <c r="N13" s="33">
        <v>7800</v>
      </c>
      <c r="O13" s="38"/>
    </row>
    <row r="14" spans="1:15" s="2" customFormat="1" x14ac:dyDescent="0.25">
      <c r="B14" s="23"/>
      <c r="C14" s="15" t="s">
        <v>33</v>
      </c>
      <c r="D14" s="56" t="s">
        <v>34</v>
      </c>
      <c r="E14" s="56"/>
      <c r="F14" s="56"/>
      <c r="G14" s="56"/>
      <c r="H14" s="56"/>
      <c r="I14" s="55">
        <v>374900</v>
      </c>
      <c r="J14" s="55"/>
      <c r="K14" s="28">
        <v>422854.88</v>
      </c>
      <c r="L14" s="27">
        <v>422854.88</v>
      </c>
      <c r="M14" s="27">
        <f t="shared" si="0"/>
        <v>563806.5066666666</v>
      </c>
      <c r="N14" s="33">
        <v>564000</v>
      </c>
      <c r="O14" s="38"/>
    </row>
    <row r="15" spans="1:15" s="2" customFormat="1" x14ac:dyDescent="0.25">
      <c r="B15" s="23"/>
      <c r="C15" s="15" t="s">
        <v>35</v>
      </c>
      <c r="D15" s="56" t="s">
        <v>36</v>
      </c>
      <c r="E15" s="56"/>
      <c r="F15" s="56"/>
      <c r="G15" s="56"/>
      <c r="H15" s="56"/>
      <c r="I15" s="55">
        <v>3317773</v>
      </c>
      <c r="J15" s="55"/>
      <c r="K15" s="28">
        <v>4620397.3</v>
      </c>
      <c r="L15" s="27">
        <v>4620397.3</v>
      </c>
      <c r="M15" s="27">
        <f t="shared" si="0"/>
        <v>6160529.7333333334</v>
      </c>
      <c r="N15" s="33">
        <v>6200000</v>
      </c>
      <c r="O15" s="38"/>
    </row>
    <row r="16" spans="1:15" s="2" customFormat="1" x14ac:dyDescent="0.25">
      <c r="B16" s="23"/>
      <c r="C16" s="15" t="s">
        <v>37</v>
      </c>
      <c r="D16" s="56" t="s">
        <v>38</v>
      </c>
      <c r="E16" s="56"/>
      <c r="F16" s="56"/>
      <c r="G16" s="56"/>
      <c r="H16" s="56"/>
      <c r="I16" s="55">
        <v>2999500</v>
      </c>
      <c r="J16" s="55"/>
      <c r="K16" s="28">
        <v>3436905.33</v>
      </c>
      <c r="L16" s="27">
        <v>3436905.33</v>
      </c>
      <c r="M16" s="27">
        <f t="shared" si="0"/>
        <v>4582540.4399999995</v>
      </c>
      <c r="N16" s="33">
        <f>4300000-7000</f>
        <v>4293000</v>
      </c>
      <c r="O16" s="40" t="s">
        <v>125</v>
      </c>
    </row>
    <row r="17" spans="2:15" s="2" customFormat="1" x14ac:dyDescent="0.25">
      <c r="B17" s="23"/>
      <c r="C17" s="15" t="s">
        <v>39</v>
      </c>
      <c r="D17" s="56" t="s">
        <v>40</v>
      </c>
      <c r="E17" s="56"/>
      <c r="F17" s="56"/>
      <c r="G17" s="56"/>
      <c r="H17" s="56"/>
      <c r="I17" s="55">
        <v>74800</v>
      </c>
      <c r="J17" s="55"/>
      <c r="K17" s="28">
        <v>144905.34</v>
      </c>
      <c r="L17" s="27">
        <v>144905.34</v>
      </c>
      <c r="M17" s="27">
        <f t="shared" si="0"/>
        <v>193207.12</v>
      </c>
      <c r="N17" s="33">
        <v>193500</v>
      </c>
      <c r="O17" s="38"/>
    </row>
    <row r="18" spans="2:15" s="2" customFormat="1" x14ac:dyDescent="0.25">
      <c r="B18" s="23"/>
      <c r="C18" s="15" t="s">
        <v>41</v>
      </c>
      <c r="D18" s="56" t="s">
        <v>42</v>
      </c>
      <c r="E18" s="56"/>
      <c r="F18" s="56"/>
      <c r="G18" s="56"/>
      <c r="H18" s="56"/>
      <c r="I18" s="55">
        <v>900000</v>
      </c>
      <c r="J18" s="55"/>
      <c r="K18" s="28">
        <v>966268.88</v>
      </c>
      <c r="L18" s="27">
        <v>966268.88</v>
      </c>
      <c r="M18" s="27">
        <f t="shared" si="0"/>
        <v>1288358.5066666666</v>
      </c>
      <c r="N18" s="33">
        <v>1300000</v>
      </c>
      <c r="O18" s="38"/>
    </row>
    <row r="19" spans="2:15" s="2" customFormat="1" x14ac:dyDescent="0.25">
      <c r="B19" s="23"/>
      <c r="C19" s="15" t="s">
        <v>43</v>
      </c>
      <c r="D19" s="56" t="s">
        <v>44</v>
      </c>
      <c r="E19" s="56"/>
      <c r="F19" s="56"/>
      <c r="G19" s="56"/>
      <c r="H19" s="56"/>
      <c r="I19" s="55">
        <v>1982500</v>
      </c>
      <c r="J19" s="55"/>
      <c r="K19" s="28">
        <v>1512653.32</v>
      </c>
      <c r="L19" s="27">
        <v>1512653.32</v>
      </c>
      <c r="M19" s="27">
        <f t="shared" si="0"/>
        <v>2016871.0933333333</v>
      </c>
      <c r="N19" s="33">
        <v>2200000</v>
      </c>
      <c r="O19" s="38"/>
    </row>
    <row r="20" spans="2:15" s="2" customFormat="1" x14ac:dyDescent="0.25">
      <c r="B20" s="23"/>
      <c r="C20" s="15" t="s">
        <v>45</v>
      </c>
      <c r="D20" s="56" t="s">
        <v>46</v>
      </c>
      <c r="E20" s="56"/>
      <c r="F20" s="56"/>
      <c r="G20" s="56"/>
      <c r="H20" s="56"/>
      <c r="I20" s="55">
        <v>39800</v>
      </c>
      <c r="J20" s="55"/>
      <c r="K20" s="28">
        <v>122083.33</v>
      </c>
      <c r="L20" s="27">
        <v>122083.33</v>
      </c>
      <c r="M20" s="27">
        <f t="shared" si="0"/>
        <v>162777.77333333332</v>
      </c>
      <c r="N20" s="33">
        <v>170000</v>
      </c>
      <c r="O20" s="38"/>
    </row>
    <row r="21" spans="2:15" s="2" customFormat="1" x14ac:dyDescent="0.25">
      <c r="B21" s="23"/>
      <c r="C21" s="15" t="s">
        <v>49</v>
      </c>
      <c r="D21" s="56" t="s">
        <v>50</v>
      </c>
      <c r="E21" s="56"/>
      <c r="F21" s="56"/>
      <c r="G21" s="56"/>
      <c r="H21" s="56"/>
      <c r="I21" s="55">
        <v>5000</v>
      </c>
      <c r="J21" s="55"/>
      <c r="K21" s="28">
        <v>-444.95</v>
      </c>
      <c r="L21" s="27">
        <v>-444.95</v>
      </c>
      <c r="M21" s="27">
        <f t="shared" si="0"/>
        <v>-593.26666666666665</v>
      </c>
      <c r="N21" s="33"/>
      <c r="O21" s="38"/>
    </row>
    <row r="22" spans="2:15" s="2" customFormat="1" x14ac:dyDescent="0.25">
      <c r="B22" s="23"/>
      <c r="C22" s="15" t="s">
        <v>51</v>
      </c>
      <c r="D22" s="56" t="s">
        <v>52</v>
      </c>
      <c r="E22" s="56"/>
      <c r="F22" s="56"/>
      <c r="G22" s="56"/>
      <c r="H22" s="56"/>
      <c r="I22" s="55">
        <v>5000</v>
      </c>
      <c r="J22" s="55"/>
      <c r="K22" s="28">
        <v>0</v>
      </c>
      <c r="L22" s="27">
        <v>0</v>
      </c>
      <c r="M22" s="27">
        <f t="shared" si="0"/>
        <v>0</v>
      </c>
      <c r="N22" s="33"/>
      <c r="O22" s="38"/>
    </row>
    <row r="23" spans="2:15" s="2" customFormat="1" x14ac:dyDescent="0.25">
      <c r="B23" s="23"/>
      <c r="C23" s="15">
        <v>18040100</v>
      </c>
      <c r="D23" s="59" t="s">
        <v>116</v>
      </c>
      <c r="E23" s="60"/>
      <c r="F23" s="60"/>
      <c r="G23" s="60"/>
      <c r="H23" s="61"/>
      <c r="I23" s="16"/>
      <c r="J23" s="16"/>
      <c r="K23" s="28">
        <v>-5684.21</v>
      </c>
      <c r="L23" s="27">
        <v>-5684.21</v>
      </c>
      <c r="M23" s="27">
        <f t="shared" si="0"/>
        <v>-7578.9466666666667</v>
      </c>
      <c r="N23" s="33"/>
      <c r="O23" s="38"/>
    </row>
    <row r="24" spans="2:15" s="2" customFormat="1" x14ac:dyDescent="0.25">
      <c r="B24" s="23"/>
      <c r="C24" s="15">
        <v>18040200</v>
      </c>
      <c r="D24" s="59" t="s">
        <v>117</v>
      </c>
      <c r="E24" s="60"/>
      <c r="F24" s="60"/>
      <c r="G24" s="60"/>
      <c r="H24" s="61"/>
      <c r="I24" s="16"/>
      <c r="J24" s="16"/>
      <c r="K24" s="28">
        <v>-1199.19</v>
      </c>
      <c r="L24" s="27">
        <v>-1199.19</v>
      </c>
      <c r="M24" s="27">
        <f t="shared" si="0"/>
        <v>-1598.92</v>
      </c>
      <c r="N24" s="33"/>
      <c r="O24" s="38"/>
    </row>
    <row r="25" spans="2:15" s="2" customFormat="1" x14ac:dyDescent="0.25">
      <c r="B25" s="23"/>
      <c r="C25" s="15" t="s">
        <v>55</v>
      </c>
      <c r="D25" s="56" t="s">
        <v>56</v>
      </c>
      <c r="E25" s="56"/>
      <c r="F25" s="56"/>
      <c r="G25" s="56"/>
      <c r="H25" s="56"/>
      <c r="I25" s="55">
        <v>1490000</v>
      </c>
      <c r="J25" s="55"/>
      <c r="K25" s="28">
        <v>1899628.09</v>
      </c>
      <c r="L25" s="27">
        <v>1899628.09</v>
      </c>
      <c r="M25" s="36">
        <f t="shared" si="0"/>
        <v>2532837.4533333336</v>
      </c>
      <c r="N25" s="33">
        <v>2786120</v>
      </c>
      <c r="O25" s="39">
        <v>0.1</v>
      </c>
    </row>
    <row r="26" spans="2:15" s="2" customFormat="1" x14ac:dyDescent="0.25">
      <c r="B26" s="23"/>
      <c r="C26" s="15" t="s">
        <v>57</v>
      </c>
      <c r="D26" s="56" t="s">
        <v>58</v>
      </c>
      <c r="E26" s="56"/>
      <c r="F26" s="56"/>
      <c r="G26" s="56"/>
      <c r="H26" s="56"/>
      <c r="I26" s="55">
        <v>13728450</v>
      </c>
      <c r="J26" s="55"/>
      <c r="K26" s="28">
        <v>14451370.07</v>
      </c>
      <c r="L26" s="27">
        <v>14451370.07</v>
      </c>
      <c r="M26" s="36">
        <f t="shared" si="0"/>
        <v>19268493.426666666</v>
      </c>
      <c r="N26" s="33">
        <v>21195400</v>
      </c>
      <c r="O26" s="39">
        <v>0.1</v>
      </c>
    </row>
    <row r="27" spans="2:15" s="2" customFormat="1" x14ac:dyDescent="0.25">
      <c r="B27" s="23"/>
      <c r="C27" s="15" t="s">
        <v>63</v>
      </c>
      <c r="D27" s="56" t="s">
        <v>64</v>
      </c>
      <c r="E27" s="56"/>
      <c r="F27" s="56"/>
      <c r="G27" s="56"/>
      <c r="H27" s="56"/>
      <c r="I27" s="55">
        <v>0</v>
      </c>
      <c r="J27" s="55"/>
      <c r="K27" s="28">
        <v>0</v>
      </c>
      <c r="L27" s="27">
        <v>0</v>
      </c>
      <c r="M27" s="27">
        <f t="shared" si="0"/>
        <v>0</v>
      </c>
      <c r="N27" s="33"/>
      <c r="O27" s="38"/>
    </row>
    <row r="28" spans="2:15" s="2" customFormat="1" x14ac:dyDescent="0.25">
      <c r="B28" s="23"/>
      <c r="C28" s="15" t="s">
        <v>65</v>
      </c>
      <c r="D28" s="56" t="s">
        <v>66</v>
      </c>
      <c r="E28" s="56"/>
      <c r="F28" s="56"/>
      <c r="G28" s="56"/>
      <c r="H28" s="56"/>
      <c r="I28" s="55">
        <v>0</v>
      </c>
      <c r="J28" s="55"/>
      <c r="K28" s="28">
        <v>0</v>
      </c>
      <c r="L28" s="27">
        <v>0</v>
      </c>
      <c r="M28" s="27">
        <f t="shared" si="0"/>
        <v>0</v>
      </c>
      <c r="N28" s="33"/>
      <c r="O28" s="38"/>
    </row>
    <row r="29" spans="2:15" x14ac:dyDescent="0.25">
      <c r="B29" s="22"/>
      <c r="C29" s="19" t="s">
        <v>73</v>
      </c>
      <c r="D29" s="43" t="s">
        <v>74</v>
      </c>
      <c r="E29" s="43"/>
      <c r="F29" s="43"/>
      <c r="G29" s="43"/>
      <c r="H29" s="43"/>
      <c r="I29" s="44">
        <v>37400</v>
      </c>
      <c r="J29" s="44"/>
      <c r="K29" s="28">
        <v>310109</v>
      </c>
      <c r="L29" s="27">
        <v>310109</v>
      </c>
      <c r="M29" s="27">
        <f t="shared" si="0"/>
        <v>413478.66666666663</v>
      </c>
      <c r="N29" s="33">
        <v>420000</v>
      </c>
    </row>
    <row r="30" spans="2:15" x14ac:dyDescent="0.25">
      <c r="B30" s="22"/>
      <c r="C30" s="19" t="s">
        <v>77</v>
      </c>
      <c r="D30" s="43" t="s">
        <v>78</v>
      </c>
      <c r="E30" s="43"/>
      <c r="F30" s="43"/>
      <c r="G30" s="43"/>
      <c r="H30" s="43"/>
      <c r="I30" s="44">
        <v>7450</v>
      </c>
      <c r="J30" s="44"/>
      <c r="K30" s="28">
        <v>7261.06</v>
      </c>
      <c r="L30" s="27">
        <v>7261.06</v>
      </c>
      <c r="M30" s="27">
        <f t="shared" si="0"/>
        <v>9681.4133333333339</v>
      </c>
      <c r="N30" s="33">
        <v>10000</v>
      </c>
    </row>
    <row r="31" spans="2:15" x14ac:dyDescent="0.25">
      <c r="B31" s="22"/>
      <c r="C31" s="19">
        <v>22010300</v>
      </c>
      <c r="D31" s="49" t="s">
        <v>113</v>
      </c>
      <c r="E31" s="50"/>
      <c r="F31" s="50"/>
      <c r="G31" s="50"/>
      <c r="H31" s="51"/>
      <c r="I31" s="1"/>
      <c r="J31" s="1"/>
      <c r="K31" s="28">
        <v>4070</v>
      </c>
      <c r="L31" s="27">
        <v>4070</v>
      </c>
      <c r="M31" s="27">
        <f t="shared" si="0"/>
        <v>5426.666666666667</v>
      </c>
      <c r="N31" s="33">
        <v>5600</v>
      </c>
    </row>
    <row r="32" spans="2:15" x14ac:dyDescent="0.25">
      <c r="B32" s="22"/>
      <c r="C32" s="19" t="s">
        <v>83</v>
      </c>
      <c r="D32" s="43" t="s">
        <v>84</v>
      </c>
      <c r="E32" s="43"/>
      <c r="F32" s="43"/>
      <c r="G32" s="43"/>
      <c r="H32" s="43"/>
      <c r="I32" s="44">
        <v>1424500</v>
      </c>
      <c r="J32" s="44"/>
      <c r="K32" s="28">
        <v>1425318.12</v>
      </c>
      <c r="L32" s="27">
        <v>1425318.12</v>
      </c>
      <c r="M32" s="27">
        <f t="shared" si="0"/>
        <v>1900424.1600000001</v>
      </c>
      <c r="N32" s="33">
        <v>1900500</v>
      </c>
    </row>
    <row r="33" spans="2:15" x14ac:dyDescent="0.25">
      <c r="B33" s="22"/>
      <c r="C33" s="19">
        <v>22012600</v>
      </c>
      <c r="D33" s="49" t="s">
        <v>120</v>
      </c>
      <c r="E33" s="50"/>
      <c r="F33" s="50"/>
      <c r="G33" s="50"/>
      <c r="H33" s="51"/>
      <c r="I33" s="20"/>
      <c r="J33" s="20"/>
      <c r="K33" s="28">
        <v>56</v>
      </c>
      <c r="L33" s="27">
        <v>56</v>
      </c>
      <c r="M33" s="27">
        <f t="shared" si="0"/>
        <v>74.666666666666671</v>
      </c>
      <c r="N33" s="33">
        <v>80</v>
      </c>
    </row>
    <row r="34" spans="2:15" x14ac:dyDescent="0.25">
      <c r="B34" s="22"/>
      <c r="C34" s="19" t="s">
        <v>87</v>
      </c>
      <c r="D34" s="43" t="s">
        <v>88</v>
      </c>
      <c r="E34" s="43"/>
      <c r="F34" s="43"/>
      <c r="G34" s="43"/>
      <c r="H34" s="43"/>
      <c r="I34" s="44">
        <v>599900</v>
      </c>
      <c r="J34" s="44"/>
      <c r="K34" s="28">
        <v>725455.79</v>
      </c>
      <c r="L34" s="27">
        <v>725455.79</v>
      </c>
      <c r="M34" s="27">
        <f t="shared" si="0"/>
        <v>967274.38666666672</v>
      </c>
      <c r="N34" s="34">
        <v>967300</v>
      </c>
    </row>
    <row r="35" spans="2:15" x14ac:dyDescent="0.25">
      <c r="B35" s="22"/>
      <c r="C35" s="19" t="s">
        <v>91</v>
      </c>
      <c r="D35" s="43" t="s">
        <v>92</v>
      </c>
      <c r="E35" s="43"/>
      <c r="F35" s="43"/>
      <c r="G35" s="43"/>
      <c r="H35" s="43"/>
      <c r="I35" s="44">
        <v>104900</v>
      </c>
      <c r="J35" s="44"/>
      <c r="K35" s="28">
        <v>91340.49</v>
      </c>
      <c r="L35" s="27">
        <v>91340.49</v>
      </c>
      <c r="M35" s="27">
        <f t="shared" si="0"/>
        <v>121787.32</v>
      </c>
      <c r="N35" s="33">
        <v>121800</v>
      </c>
    </row>
    <row r="36" spans="2:15" x14ac:dyDescent="0.25">
      <c r="B36" s="22"/>
      <c r="C36" s="19">
        <v>22090200</v>
      </c>
      <c r="D36" s="49" t="s">
        <v>121</v>
      </c>
      <c r="E36" s="50"/>
      <c r="F36" s="50"/>
      <c r="G36" s="50"/>
      <c r="H36" s="51"/>
      <c r="I36" s="20"/>
      <c r="J36" s="20"/>
      <c r="K36" s="28">
        <v>17</v>
      </c>
      <c r="L36" s="27">
        <v>17</v>
      </c>
      <c r="M36" s="27">
        <f t="shared" si="0"/>
        <v>22.666666666666664</v>
      </c>
      <c r="N36" s="33">
        <v>40</v>
      </c>
    </row>
    <row r="37" spans="2:15" x14ac:dyDescent="0.25">
      <c r="B37" s="22"/>
      <c r="C37" s="19" t="s">
        <v>93</v>
      </c>
      <c r="D37" s="43" t="s">
        <v>94</v>
      </c>
      <c r="E37" s="43"/>
      <c r="F37" s="43"/>
      <c r="G37" s="43"/>
      <c r="H37" s="43"/>
      <c r="I37" s="44">
        <v>1874500</v>
      </c>
      <c r="J37" s="44"/>
      <c r="K37" s="28">
        <v>1792773.45</v>
      </c>
      <c r="L37" s="27">
        <v>1792773.45</v>
      </c>
      <c r="M37" s="27">
        <f t="shared" si="0"/>
        <v>2390364.5999999996</v>
      </c>
      <c r="N37" s="33">
        <v>2390500</v>
      </c>
    </row>
    <row r="38" spans="2:15" x14ac:dyDescent="0.25">
      <c r="B38" s="22"/>
      <c r="C38" s="19">
        <v>24060300</v>
      </c>
      <c r="D38" s="49" t="s">
        <v>119</v>
      </c>
      <c r="E38" s="50"/>
      <c r="F38" s="50"/>
      <c r="G38" s="50"/>
      <c r="H38" s="51"/>
      <c r="I38" s="20"/>
      <c r="J38" s="20"/>
      <c r="K38" s="28">
        <v>14025.65</v>
      </c>
      <c r="L38" s="27">
        <v>14025.65</v>
      </c>
      <c r="M38" s="27">
        <f t="shared" si="0"/>
        <v>18700.866666666669</v>
      </c>
      <c r="N38" s="33">
        <v>10000</v>
      </c>
    </row>
    <row r="39" spans="2:15" x14ac:dyDescent="0.25">
      <c r="B39" s="22"/>
      <c r="C39" s="72" t="s">
        <v>127</v>
      </c>
      <c r="D39" s="73"/>
      <c r="E39" s="73"/>
      <c r="F39" s="73"/>
      <c r="G39" s="73"/>
      <c r="H39" s="74"/>
      <c r="I39" s="20"/>
      <c r="J39" s="20"/>
      <c r="K39" s="28"/>
      <c r="L39" s="27"/>
      <c r="M39" s="27"/>
      <c r="N39" s="32">
        <f>SUM(N7:N38)</f>
        <v>50000000</v>
      </c>
    </row>
    <row r="40" spans="2:15" ht="60" x14ac:dyDescent="0.25">
      <c r="B40" s="22"/>
      <c r="C40" s="46" t="s">
        <v>103</v>
      </c>
      <c r="D40" s="47"/>
      <c r="E40" s="47"/>
      <c r="F40" s="47"/>
      <c r="G40" s="47"/>
      <c r="H40" s="48"/>
      <c r="I40" s="45">
        <v>32961233</v>
      </c>
      <c r="J40" s="45"/>
      <c r="K40" s="30">
        <f>SUM(K7:K38)</f>
        <v>35942001.070000008</v>
      </c>
      <c r="L40" s="29">
        <f>SUM(L7:L38)</f>
        <v>35942001.070000008</v>
      </c>
      <c r="M40" s="29">
        <f>SUM(M7:M38)</f>
        <v>47922668.093333319</v>
      </c>
      <c r="N40" s="32">
        <f>(M40*8%)+M40</f>
        <v>51756481.540799983</v>
      </c>
      <c r="O40" s="37" t="s">
        <v>126</v>
      </c>
    </row>
    <row r="41" spans="2:15" ht="9" customHeight="1" x14ac:dyDescent="0.25"/>
    <row r="42" spans="2:15" ht="17.100000000000001" customHeight="1" x14ac:dyDescent="0.25">
      <c r="B42" s="42"/>
      <c r="C42" s="42"/>
      <c r="D42" s="42"/>
      <c r="E42" s="42"/>
      <c r="F42" s="42"/>
      <c r="H42" s="42"/>
      <c r="I42" s="42"/>
      <c r="J42" s="42"/>
      <c r="K42" s="42"/>
      <c r="L42" s="26"/>
      <c r="M42" s="26">
        <v>19000000</v>
      </c>
    </row>
    <row r="43" spans="2:15" ht="6" customHeight="1" x14ac:dyDescent="0.25"/>
    <row r="44" spans="2:15" ht="17.100000000000001" customHeight="1" x14ac:dyDescent="0.25">
      <c r="B44" s="42"/>
      <c r="C44" s="42"/>
      <c r="D44" s="42"/>
      <c r="E44" s="42"/>
      <c r="F44" s="42"/>
      <c r="H44" s="42"/>
      <c r="I44" s="42"/>
      <c r="J44" s="42"/>
      <c r="K44" s="42"/>
      <c r="L44" s="26"/>
      <c r="M44" s="26">
        <v>2500000</v>
      </c>
    </row>
    <row r="45" spans="2:15" x14ac:dyDescent="0.25">
      <c r="M45" s="35">
        <f>M40+M42+M44</f>
        <v>69422668.093333319</v>
      </c>
    </row>
  </sheetData>
  <mergeCells count="71">
    <mergeCell ref="D37:H37"/>
    <mergeCell ref="D34:H34"/>
    <mergeCell ref="I34:J34"/>
    <mergeCell ref="C39:H39"/>
    <mergeCell ref="H44:K44"/>
    <mergeCell ref="B44:F44"/>
    <mergeCell ref="I40:J40"/>
    <mergeCell ref="C40:H40"/>
    <mergeCell ref="H42:K42"/>
    <mergeCell ref="B42:F42"/>
    <mergeCell ref="D23:H23"/>
    <mergeCell ref="D38:H38"/>
    <mergeCell ref="D36:H36"/>
    <mergeCell ref="I37:J37"/>
    <mergeCell ref="I35:J35"/>
    <mergeCell ref="I30:J30"/>
    <mergeCell ref="D30:H30"/>
    <mergeCell ref="D31:H31"/>
    <mergeCell ref="D35:H35"/>
    <mergeCell ref="I32:J32"/>
    <mergeCell ref="I19:J19"/>
    <mergeCell ref="D21:H21"/>
    <mergeCell ref="I17:J17"/>
    <mergeCell ref="D16:H16"/>
    <mergeCell ref="I16:J16"/>
    <mergeCell ref="D20:H20"/>
    <mergeCell ref="I20:J20"/>
    <mergeCell ref="I15:J15"/>
    <mergeCell ref="D12:H12"/>
    <mergeCell ref="D13:H13"/>
    <mergeCell ref="I12:J12"/>
    <mergeCell ref="D32:H32"/>
    <mergeCell ref="D33:H33"/>
    <mergeCell ref="D18:H18"/>
    <mergeCell ref="D22:H22"/>
    <mergeCell ref="D26:H26"/>
    <mergeCell ref="I25:J25"/>
    <mergeCell ref="D11:H11"/>
    <mergeCell ref="I21:J21"/>
    <mergeCell ref="D17:H17"/>
    <mergeCell ref="I22:J22"/>
    <mergeCell ref="I18:J18"/>
    <mergeCell ref="D19:H19"/>
    <mergeCell ref="I11:J11"/>
    <mergeCell ref="D14:H14"/>
    <mergeCell ref="I14:J14"/>
    <mergeCell ref="D15:H15"/>
    <mergeCell ref="D10:H10"/>
    <mergeCell ref="I10:J10"/>
    <mergeCell ref="D5:H5"/>
    <mergeCell ref="I8:J8"/>
    <mergeCell ref="D6:H6"/>
    <mergeCell ref="A4:D4"/>
    <mergeCell ref="I5:J5"/>
    <mergeCell ref="I6:J6"/>
    <mergeCell ref="D9:H9"/>
    <mergeCell ref="D7:H7"/>
    <mergeCell ref="I7:J7"/>
    <mergeCell ref="D8:H8"/>
    <mergeCell ref="A1:M1"/>
    <mergeCell ref="A2:M2"/>
    <mergeCell ref="A3:M3"/>
    <mergeCell ref="I29:J29"/>
    <mergeCell ref="D29:H29"/>
    <mergeCell ref="D24:H24"/>
    <mergeCell ref="I28:J28"/>
    <mergeCell ref="D27:H27"/>
    <mergeCell ref="I27:J27"/>
    <mergeCell ref="D28:H28"/>
    <mergeCell ref="I26:J26"/>
    <mergeCell ref="D25:H25"/>
  </mergeCells>
  <phoneticPr fontId="0" type="noConversion"/>
  <pageMargins left="0.25138888888888888" right="0.25" top="0.39375000000000004" bottom="0.39375000000000004" header="0.3" footer="0.3"/>
  <pageSetup paperSize="9" scale="80" fitToHeight="10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розрахунок мій</vt:lpstr>
      <vt:lpstr>дох для УФ</vt:lpstr>
      <vt:lpstr>'дох для УФ'!Область_печати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Qwerty</dc:creator>
  <cp:lastModifiedBy>Elite</cp:lastModifiedBy>
  <cp:lastPrinted>2016-12-07T13:12:52Z</cp:lastPrinted>
  <dcterms:created xsi:type="dcterms:W3CDTF">2016-10-06T06:43:00Z</dcterms:created>
  <dcterms:modified xsi:type="dcterms:W3CDTF">2016-12-07T13:12:55Z</dcterms:modified>
</cp:coreProperties>
</file>