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Позачергова 62 сесія від 14.11.2019 р\РІШЕННЯ\"/>
    </mc:Choice>
  </mc:AlternateContent>
  <bookViews>
    <workbookView xWindow="0" yWindow="0" windowWidth="28800" windowHeight="12330" activeTab="1"/>
  </bookViews>
  <sheets>
    <sheet name="Доходи сп.ф. " sheetId="5" r:id="rId1"/>
    <sheet name="Використ сп_ф" sheetId="1" r:id="rId2"/>
  </sheets>
  <externalReferences>
    <externalReference r:id="rId3"/>
  </externalReferences>
  <definedNames>
    <definedName name="_xlnm.Print_Area" localSheetId="1">'Використ сп_ф'!$A$1:$G$60</definedName>
    <definedName name="_xlnm.Print_Area" localSheetId="0">'Доходи сп.ф. '!$A$1:$E$55</definedName>
  </definedNames>
  <calcPr calcId="162913"/>
</workbook>
</file>

<file path=xl/calcChain.xml><?xml version="1.0" encoding="utf-8"?>
<calcChain xmlns="http://schemas.openxmlformats.org/spreadsheetml/2006/main">
  <c r="E17" i="5" l="1"/>
  <c r="E52" i="1" s="1"/>
  <c r="F38" i="1" l="1"/>
  <c r="F51" i="1"/>
  <c r="F52" i="1"/>
  <c r="C25" i="5"/>
  <c r="C26" i="5"/>
  <c r="D26" i="5"/>
  <c r="D25" i="5" s="1"/>
  <c r="E26" i="5"/>
  <c r="F34" i="1"/>
  <c r="D12" i="1"/>
  <c r="F54" i="1" l="1"/>
  <c r="D53" i="1"/>
  <c r="D14" i="1"/>
  <c r="D13" i="1"/>
  <c r="D11" i="1"/>
  <c r="D10" i="1"/>
  <c r="D9" i="1"/>
  <c r="C11" i="1"/>
  <c r="C14" i="1"/>
  <c r="C13" i="1"/>
  <c r="C12" i="1"/>
  <c r="C10" i="1"/>
  <c r="C53" i="1"/>
  <c r="C7" i="1"/>
  <c r="C8" i="1"/>
  <c r="C9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F49" i="5"/>
  <c r="G49" i="5"/>
  <c r="E25" i="5"/>
  <c r="F51" i="5"/>
  <c r="E50" i="5"/>
  <c r="C50" i="5"/>
  <c r="F50" i="5" s="1"/>
  <c r="D34" i="5"/>
  <c r="G27" i="5"/>
  <c r="E23" i="5"/>
  <c r="D8" i="1" s="1"/>
  <c r="D23" i="5"/>
  <c r="C23" i="5"/>
  <c r="D18" i="5"/>
  <c r="C52" i="1" s="1"/>
  <c r="G52" i="1" s="1"/>
  <c r="C18" i="5"/>
  <c r="C17" i="5"/>
  <c r="E16" i="5"/>
  <c r="E18" i="5" s="1"/>
  <c r="D52" i="1" s="1"/>
  <c r="C16" i="5"/>
  <c r="E9" i="5"/>
  <c r="D7" i="1" s="1"/>
  <c r="D9" i="5"/>
  <c r="D6" i="5" s="1"/>
  <c r="E6" i="5"/>
  <c r="C6" i="5"/>
  <c r="C49" i="5" s="1"/>
  <c r="D49" i="5" l="1"/>
  <c r="E49" i="5"/>
  <c r="E52" i="5" s="1"/>
  <c r="G8" i="1"/>
  <c r="C54" i="1"/>
  <c r="G21" i="1"/>
  <c r="G20" i="1"/>
  <c r="G17" i="1"/>
  <c r="G15" i="1"/>
  <c r="G12" i="1"/>
  <c r="G9" i="1"/>
  <c r="G11" i="1"/>
  <c r="G22" i="1"/>
  <c r="G7" i="1"/>
  <c r="G25" i="1"/>
  <c r="G23" i="1"/>
  <c r="G10" i="1"/>
  <c r="G13" i="1"/>
  <c r="G24" i="1"/>
  <c r="G19" i="1"/>
  <c r="G14" i="1"/>
  <c r="G18" i="1"/>
  <c r="G16" i="1"/>
  <c r="D52" i="5"/>
  <c r="C52" i="5"/>
  <c r="E54" i="1"/>
  <c r="D54" i="1" l="1"/>
  <c r="G53" i="1"/>
  <c r="G54" i="1" s="1"/>
</calcChain>
</file>

<file path=xl/sharedStrings.xml><?xml version="1.0" encoding="utf-8"?>
<sst xmlns="http://schemas.openxmlformats.org/spreadsheetml/2006/main" count="232" uniqueCount="152">
  <si>
    <t>рахунок</t>
  </si>
  <si>
    <t>31523999800357     31529777800357</t>
  </si>
  <si>
    <t>31526888800357</t>
  </si>
  <si>
    <t>35427146357131</t>
  </si>
  <si>
    <t>35425148357131</t>
  </si>
  <si>
    <t>35423149357132</t>
  </si>
  <si>
    <t>35429002357132</t>
  </si>
  <si>
    <t>35422151357132</t>
  </si>
  <si>
    <t>Всього</t>
  </si>
  <si>
    <t>Видатки на соціальний захист населення   КФК 09412</t>
  </si>
  <si>
    <t>Видатки на комунальне господарство та благоустрій міста    КФК 100203</t>
  </si>
  <si>
    <t xml:space="preserve"> </t>
  </si>
  <si>
    <t>Код бюджетної класифікації</t>
  </si>
  <si>
    <t>Назва показника</t>
  </si>
  <si>
    <t>Залишок на початок року</t>
  </si>
  <si>
    <t>Інші видатки  КФК 250404</t>
  </si>
  <si>
    <t>Видатки спеціального фонду міського бюджету здійснювались відповідно до Положення "Про власні надходження Боярської міської ради та напрямки їх використання на 2004 рік." затвердж. Рішенням ХХХІІ сесії ІУ скликання  №32/662</t>
  </si>
  <si>
    <t xml:space="preserve">Головний контролер-ревізор </t>
  </si>
  <si>
    <t>/Пшенична Л.В./</t>
  </si>
  <si>
    <t>010116</t>
  </si>
  <si>
    <t>090412</t>
  </si>
  <si>
    <t>х</t>
  </si>
  <si>
    <t>Платні послуги</t>
  </si>
  <si>
    <t>транспорт всього</t>
  </si>
  <si>
    <t>Культура 110502</t>
  </si>
  <si>
    <t>35425006357132</t>
  </si>
  <si>
    <t>Примітка</t>
  </si>
  <si>
    <t>% виконання до річного плану</t>
  </si>
  <si>
    <t>Плата за  послуги які надаються бюджетними установами (будинок культури)</t>
  </si>
  <si>
    <t>35424007357132</t>
  </si>
  <si>
    <t>070101</t>
  </si>
  <si>
    <t>видання газети</t>
  </si>
  <si>
    <t>31529777800357</t>
  </si>
  <si>
    <t>35426146357132</t>
  </si>
  <si>
    <t>35424148357132</t>
  </si>
  <si>
    <t>35425147357132</t>
  </si>
  <si>
    <t>35423150357132</t>
  </si>
  <si>
    <t>теплові мережі 100201</t>
  </si>
  <si>
    <t>кап. Ремонт житлового фонду 100102</t>
  </si>
  <si>
    <t>водозабезпечення 100202</t>
  </si>
  <si>
    <t>Видатки на впроваждення засобів обліку втрат та регулювання споживання води та теплової енергії (державна субвенція)</t>
  </si>
  <si>
    <t>Видатки на впроваждення засобів обліку втрат та регулювання споживання води та теплової енергії (державна субвенція)   100208</t>
  </si>
  <si>
    <t>ДНЗ міста (рахунок міськради)</t>
  </si>
  <si>
    <t>Плата за  послуги які надаються бюджетними установами (ЗАГС)</t>
  </si>
  <si>
    <t>Органи місцевого самоврядування  (добровільні внески, кошти за призначенням)      КФК   010116</t>
  </si>
  <si>
    <t>ДНЗ міста (добровільні внески)</t>
  </si>
  <si>
    <t>Плата за  послуги які надаються бюджетними установами (виконком)</t>
  </si>
  <si>
    <t>Податок з власників наземних транспортних засобів та інших самохідних машин і механізмів (з громадян) 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</si>
  <si>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</si>
  <si>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 xml:space="preserve">   31030000</t>
  </si>
  <si>
    <t>Кошти від відчуження майна, що належить Автономній Республіці Крим та майна, що перебуває в комунальній власності </t>
  </si>
  <si>
    <t>бюджет розвитку всього</t>
  </si>
  <si>
    <t>екологічний податок всього</t>
  </si>
  <si>
    <t>*</t>
  </si>
  <si>
    <t>Бюджет розвитку всього</t>
  </si>
  <si>
    <t>За рахунок податкових надходженнь до спеціального фонду</t>
  </si>
  <si>
    <t>передача із загального фонду до спеціального субвнції з держбюджету на соціально-економічний розвиток</t>
  </si>
  <si>
    <t xml:space="preserve">в т. ч. субвенції з держбюджету </t>
  </si>
  <si>
    <t>Видатки всього</t>
  </si>
  <si>
    <t>Плата за  послуги які надаються бюджетними установами(в т.ч.  батьківська плата за харчування дітей в дошкільних дитячих закладах, орендна плата)</t>
  </si>
  <si>
    <t>ДНЗ міста (залишок  на рахунку міськради до 2008 року)</t>
  </si>
  <si>
    <t>соцзахист(залишок  на рахунку міськради до 2008 року)</t>
  </si>
  <si>
    <t>Виконком  (залишок  на рахунку міськради до 2008 року)</t>
  </si>
  <si>
    <t>культура(залишок  на рахунку міськради до 2008 року)</t>
  </si>
  <si>
    <t>кап. Ремонт житлового фонду(залишок  на рахунку міськради до 2008 року)</t>
  </si>
  <si>
    <t>теплові мережі(залишок  на рахунку міськради до 2008 року)</t>
  </si>
  <si>
    <t>водозабезпечення(залишок  на рахунку міськради до 2008 року)</t>
  </si>
  <si>
    <t xml:space="preserve">благоустрій100203(залишок  на рахунку міськради до 2008 року) </t>
  </si>
  <si>
    <t>Культура 110502(залишок  на рахунку міськради до 2008 року)</t>
  </si>
  <si>
    <t>видання газети(залишок  на рахунку міськради до 2008 року)</t>
  </si>
  <si>
    <t>інші надходження(залишок  на рахунку міськради до 2008 року)</t>
  </si>
  <si>
    <t>ДНЗ (благодійні внески)  КФК  070101</t>
  </si>
  <si>
    <t>Пайові внески на розвиток інфраструктури міста</t>
  </si>
  <si>
    <t xml:space="preserve"> кошти державної субвенції, передані із загального фонду до спеціального</t>
  </si>
  <si>
    <t>в т.ч. за рахунок субвенцій з держбюджету, передані з загального фонду до спеціального</t>
  </si>
  <si>
    <t>Кошти від продажу земельних ділянок несільськогосподарського призначення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</t>
  </si>
  <si>
    <t>Б.Р.  БК  бібліотеки 110201</t>
  </si>
  <si>
    <t>208400, 602400</t>
  </si>
  <si>
    <t>перерах коштів в дохід бюдж (виписка  від 29.12.2014</t>
  </si>
  <si>
    <t>бюджет розвитку (надходження)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</si>
  <si>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</si>
  <si>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</si>
  <si>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</si>
  <si>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</si>
  <si>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ф.4-1</t>
  </si>
  <si>
    <t>Стаття  видатків</t>
  </si>
  <si>
    <t>бюджет розвитку (передача із ЗФ до СФ)</t>
  </si>
  <si>
    <t>в т.ч. видатки за рахунок субвенції з держ. бюджету на соц-екон.розвиток</t>
  </si>
  <si>
    <t xml:space="preserve">податкові надходження до спецфонду всього </t>
  </si>
  <si>
    <t>неподаткові надходження до спецфонду</t>
  </si>
  <si>
    <t>1010 (070101)</t>
  </si>
  <si>
    <t>Надходження коштів від відшкодування втрат с/г і лісогосп. виробництва</t>
  </si>
  <si>
    <t>дод31</t>
  </si>
  <si>
    <r>
      <t>бюджет розвитку (</t>
    </r>
    <r>
      <rPr>
        <b/>
        <i/>
        <sz val="11"/>
        <rFont val="Times New Roman"/>
        <family val="1"/>
        <charset val="204"/>
      </rPr>
      <t>передача із ЗФ до СФ</t>
    </r>
    <r>
      <rPr>
        <i/>
        <sz val="11"/>
        <rFont val="Times New Roman"/>
        <family val="1"/>
        <charset val="204"/>
      </rPr>
      <t>)</t>
    </r>
  </si>
  <si>
    <t>Передача із ЗФ до СФ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</si>
  <si>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</si>
  <si>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4</t>
  </si>
  <si>
    <t>Додаток 5</t>
  </si>
  <si>
    <t>до рішення сесії Боярської міської ради VII скликання від 29.03.2018  №44/1428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</si>
  <si>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</si>
  <si>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доповернення субв дороги платіжка №2 від 24.01.2018</t>
  </si>
  <si>
    <t>Залишок  СП фонда</t>
  </si>
  <si>
    <t xml:space="preserve">Інші субвенції </t>
  </si>
  <si>
    <t>Всього надходжень за 1 квартал  2018 року</t>
  </si>
  <si>
    <t>Повернення невикористаної субвенції за 2017 рік (частково)</t>
  </si>
  <si>
    <t xml:space="preserve">Інші джерела власних надходжень (благодійні внески,  кошти за призначенням,  і т.д.) </t>
  </si>
  <si>
    <t>Надходження бюджетних установ від реалізації в установленому порядку майна (крім нерухомого майна)</t>
  </si>
  <si>
    <t>нат.ф</t>
  </si>
  <si>
    <t>Інші джерела надходжень благодійні внески, кошти за призначенням</t>
  </si>
  <si>
    <t>ф.4-2 натур 0,7грн. Дарин</t>
  </si>
  <si>
    <t>(разом з нат формою)</t>
  </si>
  <si>
    <t>План на 2019 рік</t>
  </si>
  <si>
    <t>Залишок на початок 2019 р.</t>
  </si>
  <si>
    <t xml:space="preserve">Б.Р. виконком 0210150 </t>
  </si>
  <si>
    <t xml:space="preserve">Б.Р. виконком 0210180 </t>
  </si>
  <si>
    <t xml:space="preserve">Б.Р.  ДНЗ 0211010 </t>
  </si>
  <si>
    <t>Виконавчий комітет Боярської міської ради   (інші джерела власних надходжень) 0217330 (3122)</t>
  </si>
  <si>
    <t xml:space="preserve">Дошкільні заклади освіти (платні послуги) 0211010 </t>
  </si>
  <si>
    <t xml:space="preserve">Будинок культури (платні послуги)             0214060 </t>
  </si>
  <si>
    <t xml:space="preserve">Органи місцевого самоврядування (надходження від орендної плати)      0210150 </t>
  </si>
  <si>
    <t>Кошти на рекультивацію, міліорацію земель 0217130</t>
  </si>
  <si>
    <t>Кошти на природоохоронні заходи  0218340</t>
  </si>
  <si>
    <t>Кошти на ремонт доріг 0217461</t>
  </si>
  <si>
    <t>Б.Р. ВОС 0217830</t>
  </si>
  <si>
    <t>Б.Р. спорт 0215062</t>
  </si>
  <si>
    <t xml:space="preserve">Б.Р.Капітальні вкладення  0217330 </t>
  </si>
  <si>
    <t>Б.Р. внески органів влади в статутні фонди субєктів підприємницької діяльності  0217670</t>
  </si>
  <si>
    <t>Б.Р. виконання інвестиційних проектів в рамках здійснення заходів щодо соц-економ розвитку 0217363</t>
  </si>
  <si>
    <r>
      <t xml:space="preserve">Б.Р. культура  </t>
    </r>
    <r>
      <rPr>
        <i/>
        <sz val="10"/>
        <rFont val="Times New Roman"/>
        <family val="1"/>
        <charset val="204"/>
      </rPr>
      <t xml:space="preserve">0214082 </t>
    </r>
  </si>
  <si>
    <r>
      <t xml:space="preserve">Б.Р. розробка схем  </t>
    </r>
    <r>
      <rPr>
        <i/>
        <sz val="10"/>
        <rFont val="Times New Roman"/>
        <family val="1"/>
        <charset val="204"/>
      </rPr>
      <t xml:space="preserve">0217350 </t>
    </r>
  </si>
  <si>
    <r>
      <t xml:space="preserve">Б.Р. кап. ремонт житлового фонду  </t>
    </r>
    <r>
      <rPr>
        <i/>
        <sz val="10"/>
        <rFont val="Times New Roman"/>
        <family val="1"/>
        <charset val="204"/>
      </rPr>
      <t xml:space="preserve"> 0216011 </t>
    </r>
  </si>
  <si>
    <r>
      <t xml:space="preserve">Б.Р. Будівництво  обєктів житлово-комунального господарства   </t>
    </r>
    <r>
      <rPr>
        <i/>
        <sz val="10"/>
        <rFont val="Times New Roman"/>
        <family val="1"/>
        <charset val="204"/>
      </rPr>
      <t xml:space="preserve">0217310 </t>
    </r>
  </si>
  <si>
    <r>
      <t xml:space="preserve">Б.Р. будинок культури </t>
    </r>
    <r>
      <rPr>
        <i/>
        <sz val="10"/>
        <rFont val="Times New Roman"/>
        <family val="1"/>
        <charset val="204"/>
      </rPr>
      <t>0214060</t>
    </r>
  </si>
  <si>
    <r>
      <t xml:space="preserve">Б.Р.водозабезпечення </t>
    </r>
    <r>
      <rPr>
        <i/>
        <sz val="10"/>
        <rFont val="Times New Roman"/>
        <family val="1"/>
        <charset val="204"/>
      </rPr>
      <t>0216052</t>
    </r>
  </si>
  <si>
    <r>
      <t xml:space="preserve">Б.Р.БОК </t>
    </r>
    <r>
      <rPr>
        <i/>
        <sz val="10"/>
        <rFont val="Times New Roman"/>
        <family val="1"/>
        <charset val="204"/>
      </rPr>
      <t xml:space="preserve"> 0216020</t>
    </r>
  </si>
  <si>
    <r>
      <t xml:space="preserve">Б.Р.благоустрій </t>
    </r>
    <r>
      <rPr>
        <i/>
        <sz val="10"/>
        <rFont val="Times New Roman"/>
        <family val="1"/>
        <charset val="204"/>
      </rPr>
      <t xml:space="preserve"> 0216030 </t>
    </r>
  </si>
  <si>
    <r>
      <t xml:space="preserve">Капітальний ремонт доріг </t>
    </r>
    <r>
      <rPr>
        <i/>
        <sz val="10"/>
        <rFont val="Times New Roman"/>
        <family val="1"/>
        <charset val="204"/>
      </rPr>
      <t xml:space="preserve"> 0217461</t>
    </r>
  </si>
  <si>
    <r>
      <t xml:space="preserve">Капітальні трансферти ОСББ </t>
    </r>
    <r>
      <rPr>
        <i/>
        <sz val="10"/>
        <rFont val="Times New Roman"/>
        <family val="1"/>
        <charset val="204"/>
      </rPr>
      <t xml:space="preserve"> 0216090</t>
    </r>
  </si>
  <si>
    <r>
      <t xml:space="preserve">Природоохоронні заходи  </t>
    </r>
    <r>
      <rPr>
        <i/>
        <sz val="10"/>
        <rFont val="Times New Roman"/>
        <family val="1"/>
        <charset val="204"/>
      </rPr>
      <t>0218340</t>
    </r>
  </si>
  <si>
    <r>
      <t xml:space="preserve">Б.Р. землеустрій </t>
    </r>
    <r>
      <rPr>
        <i/>
        <sz val="10"/>
        <rFont val="Times New Roman"/>
        <family val="1"/>
        <charset val="204"/>
      </rPr>
      <t xml:space="preserve">0217130 </t>
    </r>
  </si>
  <si>
    <t>Капітальні трансферти до бюджетів вищого рівня 0218800</t>
  </si>
  <si>
    <r>
      <t xml:space="preserve">Цільовий фонд  </t>
    </r>
    <r>
      <rPr>
        <b/>
        <i/>
        <sz val="10"/>
        <rFont val="Times New Roman"/>
        <family val="1"/>
        <charset val="204"/>
      </rPr>
      <t xml:space="preserve">  0217692 </t>
    </r>
  </si>
  <si>
    <t xml:space="preserve">Начальник бюджетного відділу </t>
  </si>
  <si>
    <t>Т.Клєпікова</t>
  </si>
  <si>
    <t>Фактичні надходження за    9 місяців 2019 року</t>
  </si>
  <si>
    <t>Касові видатки за 9 місяців2019 року</t>
  </si>
  <si>
    <t>Надходження за 9 місяців 2019 року</t>
  </si>
  <si>
    <t>Плата за оренду майна бюджетних установ  </t>
  </si>
  <si>
    <t>Всього надходжень за 9 місяців2019 року</t>
  </si>
  <si>
    <t>Доходи спеціального фонду міського бюджету м.Боярка за 9 місяців 2019 року</t>
  </si>
  <si>
    <t>Видатки спеціального фонду міського бюджету м.Боярка за 9 місяців 2019 року</t>
  </si>
  <si>
    <t>Субвіенції 9750,9770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</si>
</sst>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u/>
      <sz val="7"/>
      <color indexed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63"/>
      <name val="Arial"/>
      <family val="2"/>
      <charset val="204"/>
    </font>
    <font>
      <sz val="10"/>
      <color indexed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color indexed="63"/>
      <name val="Arial"/>
      <family val="2"/>
      <charset val="204"/>
    </font>
    <font>
      <sz val="14"/>
      <color indexed="10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40" fillId="0" borderId="0" xfId="0" applyFont="1"/>
    <xf numFmtId="0" fontId="4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ill="1"/>
    <xf numFmtId="0" fontId="9" fillId="2" borderId="0" xfId="0" applyFont="1" applyFill="1"/>
    <xf numFmtId="0" fontId="4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 wrapText="1"/>
    </xf>
    <xf numFmtId="0" fontId="18" fillId="3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wrapText="1"/>
    </xf>
    <xf numFmtId="165" fontId="20" fillId="3" borderId="13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165" fontId="20" fillId="3" borderId="1" xfId="0" applyNumberFormat="1" applyFont="1" applyFill="1" applyBorder="1" applyAlignment="1">
      <alignment horizontal="center" vertical="center" wrapText="1"/>
    </xf>
    <xf numFmtId="2" fontId="20" fillId="3" borderId="14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2" applyNumberFormat="1" applyFont="1" applyFill="1" applyBorder="1" applyAlignment="1" applyProtection="1">
      <alignment horizontal="center" vertical="center" wrapText="1"/>
      <protection locked="0"/>
    </xf>
    <xf numFmtId="2" fontId="11" fillId="4" borderId="15" xfId="0" applyNumberFormat="1" applyFont="1" applyFill="1" applyBorder="1" applyAlignment="1">
      <alignment horizontal="center" vertical="center"/>
    </xf>
    <xf numFmtId="165" fontId="20" fillId="4" borderId="7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9" fontId="20" fillId="3" borderId="10" xfId="3" applyFont="1" applyFill="1" applyBorder="1" applyAlignment="1">
      <alignment horizontal="center" vertical="center"/>
    </xf>
    <xf numFmtId="9" fontId="20" fillId="3" borderId="1" xfId="3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9" fontId="19" fillId="3" borderId="0" xfId="3" applyFont="1" applyFill="1" applyBorder="1" applyAlignment="1">
      <alignment horizontal="center" vertical="center" wrapText="1"/>
    </xf>
    <xf numFmtId="0" fontId="17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5" fontId="18" fillId="3" borderId="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Fill="1" applyAlignment="1">
      <alignment horizontal="center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2" fontId="16" fillId="3" borderId="3" xfId="0" applyNumberFormat="1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9" fontId="16" fillId="3" borderId="7" xfId="3" applyFont="1" applyFill="1" applyBorder="1" applyAlignment="1">
      <alignment horizontal="center" vertical="center"/>
    </xf>
    <xf numFmtId="0" fontId="22" fillId="0" borderId="0" xfId="0" applyFont="1" applyFill="1"/>
    <xf numFmtId="9" fontId="18" fillId="3" borderId="7" xfId="3" applyFont="1" applyFill="1" applyBorder="1" applyAlignment="1">
      <alignment horizontal="center" vertical="center"/>
    </xf>
    <xf numFmtId="0" fontId="24" fillId="0" borderId="0" xfId="0" applyFont="1"/>
    <xf numFmtId="0" fontId="18" fillId="3" borderId="12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0" xfId="0" applyFont="1" applyFill="1"/>
    <xf numFmtId="0" fontId="26" fillId="2" borderId="0" xfId="1" applyFont="1" applyFill="1" applyAlignment="1" applyProtection="1"/>
    <xf numFmtId="0" fontId="16" fillId="3" borderId="1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0" fillId="3" borderId="10" xfId="0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7" fillId="2" borderId="0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9" fontId="16" fillId="3" borderId="7" xfId="3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9" fontId="16" fillId="3" borderId="18" xfId="3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29" fillId="3" borderId="0" xfId="0" applyFont="1" applyFill="1"/>
    <xf numFmtId="0" fontId="30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right"/>
    </xf>
    <xf numFmtId="2" fontId="28" fillId="3" borderId="0" xfId="0" applyNumberFormat="1" applyFont="1" applyFill="1"/>
    <xf numFmtId="0" fontId="13" fillId="3" borderId="19" xfId="0" applyFont="1" applyFill="1" applyBorder="1" applyAlignment="1">
      <alignment horizontal="left" vertical="center" wrapText="1"/>
    </xf>
    <xf numFmtId="49" fontId="28" fillId="3" borderId="20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8" fillId="3" borderId="20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28" fillId="3" borderId="12" xfId="0" applyFont="1" applyFill="1" applyBorder="1" applyAlignment="1">
      <alignment horizontal="center" vertical="center" wrapText="1"/>
    </xf>
    <xf numFmtId="2" fontId="28" fillId="3" borderId="12" xfId="0" applyNumberFormat="1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42" fillId="3" borderId="0" xfId="0" applyNumberFormat="1" applyFont="1" applyFill="1"/>
    <xf numFmtId="0" fontId="28" fillId="3" borderId="24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 wrapText="1"/>
    </xf>
    <xf numFmtId="2" fontId="28" fillId="3" borderId="10" xfId="0" applyNumberFormat="1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left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6" xfId="0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1" fillId="3" borderId="27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/>
    </xf>
    <xf numFmtId="0" fontId="31" fillId="3" borderId="23" xfId="0" applyFont="1" applyFill="1" applyBorder="1" applyAlignment="1">
      <alignment horizontal="left" vertical="center" wrapText="1"/>
    </xf>
    <xf numFmtId="0" fontId="42" fillId="3" borderId="0" xfId="0" applyFont="1" applyFill="1"/>
    <xf numFmtId="0" fontId="33" fillId="3" borderId="0" xfId="0" applyFont="1" applyFill="1"/>
    <xf numFmtId="0" fontId="31" fillId="3" borderId="21" xfId="0" applyFont="1" applyFill="1" applyBorder="1" applyAlignment="1">
      <alignment horizontal="left" vertical="center" wrapText="1"/>
    </xf>
    <xf numFmtId="0" fontId="31" fillId="3" borderId="28" xfId="0" applyFont="1" applyFill="1" applyBorder="1" applyAlignment="1">
      <alignment horizontal="left" vertical="center" wrapText="1"/>
    </xf>
    <xf numFmtId="0" fontId="31" fillId="3" borderId="25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left" vertical="center" wrapText="1"/>
    </xf>
    <xf numFmtId="2" fontId="34" fillId="3" borderId="0" xfId="0" applyNumberFormat="1" applyFont="1" applyFill="1" applyAlignment="1">
      <alignment horizontal="left"/>
    </xf>
    <xf numFmtId="0" fontId="31" fillId="3" borderId="0" xfId="0" applyFont="1" applyFill="1"/>
    <xf numFmtId="0" fontId="31" fillId="3" borderId="30" xfId="0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 vertical="center" wrapText="1"/>
    </xf>
    <xf numFmtId="2" fontId="29" fillId="3" borderId="0" xfId="0" applyNumberFormat="1" applyFont="1" applyFill="1" applyAlignment="1"/>
    <xf numFmtId="2" fontId="29" fillId="3" borderId="0" xfId="0" applyNumberFormat="1" applyFont="1" applyFill="1"/>
    <xf numFmtId="0" fontId="29" fillId="3" borderId="11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left" vertical="center" wrapText="1"/>
    </xf>
    <xf numFmtId="164" fontId="29" fillId="3" borderId="0" xfId="0" applyNumberFormat="1" applyFont="1" applyFill="1"/>
    <xf numFmtId="0" fontId="13" fillId="3" borderId="32" xfId="0" applyFont="1" applyFill="1" applyBorder="1"/>
    <xf numFmtId="0" fontId="30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left" vertical="center" wrapText="1"/>
    </xf>
    <xf numFmtId="164" fontId="37" fillId="3" borderId="34" xfId="0" applyNumberFormat="1" applyFont="1" applyFill="1" applyBorder="1" applyAlignment="1">
      <alignment horizontal="center" vertical="center" wrapText="1"/>
    </xf>
    <xf numFmtId="164" fontId="28" fillId="3" borderId="34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44" fillId="3" borderId="0" xfId="0" applyFont="1" applyFill="1"/>
    <xf numFmtId="0" fontId="40" fillId="3" borderId="0" xfId="0" applyFont="1" applyFill="1"/>
    <xf numFmtId="2" fontId="45" fillId="4" borderId="15" xfId="0" applyNumberFormat="1" applyFont="1" applyFill="1" applyBorder="1" applyAlignment="1">
      <alignment horizontal="center" vertical="center"/>
    </xf>
    <xf numFmtId="2" fontId="46" fillId="3" borderId="0" xfId="0" applyNumberFormat="1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left" vertical="center" wrapText="1"/>
    </xf>
    <xf numFmtId="0" fontId="28" fillId="3" borderId="35" xfId="0" applyFont="1" applyFill="1" applyBorder="1" applyAlignment="1">
      <alignment horizontal="center" vertical="center" wrapText="1"/>
    </xf>
    <xf numFmtId="0" fontId="28" fillId="3" borderId="36" xfId="0" applyFont="1" applyFill="1" applyBorder="1" applyAlignment="1">
      <alignment horizontal="left" vertical="center" wrapText="1"/>
    </xf>
    <xf numFmtId="0" fontId="28" fillId="3" borderId="37" xfId="0" applyFont="1" applyFill="1" applyBorder="1" applyAlignment="1">
      <alignment horizontal="left" vertical="center" wrapText="1"/>
    </xf>
    <xf numFmtId="0" fontId="30" fillId="3" borderId="38" xfId="0" applyFont="1" applyFill="1" applyBorder="1" applyAlignment="1">
      <alignment horizontal="center" vertical="center" wrapText="1"/>
    </xf>
    <xf numFmtId="49" fontId="28" fillId="3" borderId="30" xfId="0" applyNumberFormat="1" applyFont="1" applyFill="1" applyBorder="1" applyAlignment="1">
      <alignment horizontal="center" vertical="center" wrapText="1"/>
    </xf>
    <xf numFmtId="2" fontId="28" fillId="3" borderId="13" xfId="0" applyNumberFormat="1" applyFont="1" applyFill="1" applyBorder="1" applyAlignment="1">
      <alignment horizontal="center" vertical="center" wrapText="1"/>
    </xf>
    <xf numFmtId="49" fontId="28" fillId="3" borderId="39" xfId="0" applyNumberFormat="1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2" fontId="28" fillId="3" borderId="40" xfId="0" applyNumberFormat="1" applyFont="1" applyFill="1" applyBorder="1" applyAlignment="1">
      <alignment horizontal="center" vertical="center" wrapText="1"/>
    </xf>
    <xf numFmtId="0" fontId="31" fillId="3" borderId="40" xfId="0" applyFont="1" applyFill="1" applyBorder="1" applyAlignment="1">
      <alignment horizontal="center" vertical="center" wrapText="1"/>
    </xf>
    <xf numFmtId="2" fontId="28" fillId="3" borderId="41" xfId="0" applyNumberFormat="1" applyFont="1" applyFill="1" applyBorder="1" applyAlignment="1">
      <alignment horizontal="center" vertical="center" wrapText="1"/>
    </xf>
    <xf numFmtId="2" fontId="28" fillId="3" borderId="21" xfId="0" applyNumberFormat="1" applyFont="1" applyFill="1" applyBorder="1" applyAlignment="1">
      <alignment horizontal="center" vertical="center" wrapText="1"/>
    </xf>
    <xf numFmtId="2" fontId="28" fillId="3" borderId="34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2" fontId="28" fillId="3" borderId="26" xfId="0" applyNumberFormat="1" applyFont="1" applyFill="1" applyBorder="1" applyAlignment="1">
      <alignment horizontal="center" vertical="center" wrapText="1"/>
    </xf>
    <xf numFmtId="2" fontId="20" fillId="4" borderId="6" xfId="0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31" fillId="4" borderId="10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20" fillId="4" borderId="12" xfId="2" applyNumberFormat="1" applyFont="1" applyFill="1" applyBorder="1" applyAlignment="1" applyProtection="1">
      <alignment horizontal="center" vertical="center" wrapText="1"/>
      <protection locked="0"/>
    </xf>
    <xf numFmtId="2" fontId="39" fillId="0" borderId="0" xfId="0" applyNumberFormat="1" applyFont="1"/>
    <xf numFmtId="0" fontId="31" fillId="3" borderId="24" xfId="0" applyFont="1" applyFill="1" applyBorder="1" applyAlignment="1">
      <alignment horizontal="center"/>
    </xf>
    <xf numFmtId="0" fontId="20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>
      <alignment wrapText="1"/>
    </xf>
    <xf numFmtId="165" fontId="11" fillId="3" borderId="43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20" fillId="3" borderId="12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2" fontId="19" fillId="3" borderId="6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164" fontId="31" fillId="3" borderId="10" xfId="0" applyNumberFormat="1" applyFont="1" applyFill="1" applyBorder="1" applyAlignment="1">
      <alignment horizontal="center" vertical="center" wrapText="1"/>
    </xf>
    <xf numFmtId="164" fontId="31" fillId="3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164" fontId="31" fillId="3" borderId="13" xfId="0" applyNumberFormat="1" applyFont="1" applyFill="1" applyBorder="1" applyAlignment="1">
      <alignment horizontal="center" vertical="center" wrapText="1"/>
    </xf>
    <xf numFmtId="2" fontId="31" fillId="3" borderId="12" xfId="0" applyNumberFormat="1" applyFont="1" applyFill="1" applyBorder="1" applyAlignment="1">
      <alignment horizontal="center" vertical="center" wrapText="1"/>
    </xf>
    <xf numFmtId="164" fontId="31" fillId="3" borderId="12" xfId="0" applyNumberFormat="1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2" fontId="47" fillId="0" borderId="0" xfId="0" applyNumberFormat="1" applyFont="1"/>
    <xf numFmtId="0" fontId="17" fillId="4" borderId="1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2" fontId="35" fillId="3" borderId="0" xfId="0" applyNumberFormat="1" applyFont="1" applyFill="1" applyAlignment="1">
      <alignment horizont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8" fillId="3" borderId="40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3" borderId="16" xfId="0" applyNumberFormat="1" applyFont="1" applyFill="1" applyBorder="1" applyAlignment="1">
      <alignment horizontal="center" vertical="center" wrapText="1"/>
    </xf>
    <xf numFmtId="4" fontId="28" fillId="3" borderId="10" xfId="0" applyNumberFormat="1" applyFont="1" applyFill="1" applyBorder="1" applyAlignment="1">
      <alignment horizontal="center" vertical="center" wrapText="1"/>
    </xf>
    <xf numFmtId="4" fontId="31" fillId="3" borderId="12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4" fontId="17" fillId="3" borderId="4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6" fillId="3" borderId="4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2" fontId="20" fillId="3" borderId="1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48" fillId="0" borderId="0" xfId="0" applyFont="1" applyAlignment="1">
      <alignment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2" fontId="20" fillId="3" borderId="13" xfId="0" applyNumberFormat="1" applyFont="1" applyFill="1" applyBorder="1" applyAlignment="1">
      <alignment horizontal="center" vertical="center"/>
    </xf>
    <xf numFmtId="2" fontId="20" fillId="3" borderId="34" xfId="0" applyNumberFormat="1" applyFont="1" applyFill="1" applyBorder="1" applyAlignment="1">
      <alignment horizontal="center" vertical="center"/>
    </xf>
    <xf numFmtId="0" fontId="48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6" fillId="3" borderId="49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ZV1PIV9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86;&#1080;%20&#1076;&#1086;&#1082;&#1091;&#1084;&#1077;&#1085;&#1090;&#1099;\Lena\&#1041;&#1102;&#1076;&#1078;&#1077;&#1090;%202019\&#1047;&#1074;&#1110;&#1090;&#1080;%202019\&#1057;&#1060;%201%20&#1082;&#1074;&#1072;&#1088;&#1090;&#1072;&#108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сп.ф."/>
      <sheetName val="Використ сп_ф"/>
    </sheetNames>
    <sheetDataSet>
      <sheetData sheetId="0">
        <row r="9">
          <cell r="D9">
            <v>30410.81</v>
          </cell>
        </row>
        <row r="23">
          <cell r="D23">
            <v>591618.35</v>
          </cell>
        </row>
        <row r="24">
          <cell r="D24">
            <v>215554.15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view="pageBreakPreview" zoomScale="70" zoomScaleSheetLayoutView="70" workbookViewId="0">
      <pane ySplit="5" topLeftCell="A6" activePane="bottomLeft" state="frozen"/>
      <selection pane="bottomLeft" activeCell="C10" sqref="C10"/>
    </sheetView>
  </sheetViews>
  <sheetFormatPr defaultRowHeight="12.75" x14ac:dyDescent="0.2"/>
  <cols>
    <col min="1" max="1" width="22.85546875" style="8" customWidth="1"/>
    <col min="2" max="2" width="66" customWidth="1"/>
    <col min="3" max="3" width="20.7109375" customWidth="1"/>
    <col min="4" max="4" width="18.28515625" style="5" customWidth="1"/>
    <col min="5" max="5" width="19.7109375" style="11" customWidth="1"/>
    <col min="6" max="6" width="15.42578125" hidden="1" customWidth="1"/>
    <col min="7" max="7" width="12.140625" hidden="1" customWidth="1"/>
    <col min="8" max="8" width="13.7109375" customWidth="1"/>
    <col min="9" max="9" width="12.42578125" customWidth="1"/>
  </cols>
  <sheetData>
    <row r="1" spans="1:9" ht="28.5" hidden="1" customHeight="1" x14ac:dyDescent="0.25">
      <c r="D1" s="250" t="s">
        <v>96</v>
      </c>
      <c r="E1" s="250"/>
      <c r="F1" s="2"/>
    </row>
    <row r="2" spans="1:9" ht="25.5" hidden="1" customHeight="1" x14ac:dyDescent="0.25">
      <c r="D2" s="250" t="s">
        <v>98</v>
      </c>
      <c r="E2" s="250"/>
      <c r="F2" s="2"/>
    </row>
    <row r="3" spans="1:9" s="19" customFormat="1" ht="20.25" x14ac:dyDescent="0.3">
      <c r="A3" s="17"/>
      <c r="B3" s="18" t="s">
        <v>149</v>
      </c>
      <c r="C3" s="18"/>
      <c r="D3" s="168"/>
      <c r="E3" s="18"/>
      <c r="F3" s="18"/>
    </row>
    <row r="4" spans="1:9" ht="13.5" thickBot="1" x14ac:dyDescent="0.25">
      <c r="A4" s="10"/>
      <c r="B4" s="11"/>
      <c r="C4" s="11"/>
      <c r="D4" s="169"/>
      <c r="F4" s="11"/>
    </row>
    <row r="5" spans="1:9" s="16" customFormat="1" ht="63.75" thickBot="1" x14ac:dyDescent="0.3">
      <c r="A5" s="24" t="s">
        <v>12</v>
      </c>
      <c r="B5" s="25" t="s">
        <v>13</v>
      </c>
      <c r="C5" s="24" t="s">
        <v>111</v>
      </c>
      <c r="D5" s="25" t="s">
        <v>14</v>
      </c>
      <c r="E5" s="24" t="s">
        <v>144</v>
      </c>
      <c r="F5" s="26" t="s">
        <v>27</v>
      </c>
    </row>
    <row r="6" spans="1:9" s="69" customFormat="1" ht="38.25" customHeight="1" thickBot="1" x14ac:dyDescent="0.3">
      <c r="A6" s="238" t="s">
        <v>88</v>
      </c>
      <c r="B6" s="239"/>
      <c r="C6" s="68">
        <f>C9</f>
        <v>0</v>
      </c>
      <c r="D6" s="68">
        <f>D9</f>
        <v>30410.81</v>
      </c>
      <c r="E6" s="68">
        <f>E9</f>
        <v>0</v>
      </c>
      <c r="F6" s="28"/>
    </row>
    <row r="7" spans="1:9" ht="30" x14ac:dyDescent="0.25">
      <c r="A7" s="32">
        <v>12020200</v>
      </c>
      <c r="B7" s="33" t="s">
        <v>47</v>
      </c>
      <c r="C7" s="218">
        <v>0</v>
      </c>
      <c r="D7" s="251">
        <v>30410.81</v>
      </c>
      <c r="E7" s="218">
        <v>0</v>
      </c>
      <c r="F7" s="34"/>
      <c r="H7" s="4"/>
    </row>
    <row r="8" spans="1:9" ht="45.75" customHeight="1" thickBot="1" x14ac:dyDescent="0.3">
      <c r="A8" s="35">
        <v>18041500</v>
      </c>
      <c r="B8" s="36" t="s">
        <v>48</v>
      </c>
      <c r="C8" s="219">
        <v>0</v>
      </c>
      <c r="D8" s="252"/>
      <c r="E8" s="219">
        <v>0</v>
      </c>
      <c r="F8" s="37"/>
      <c r="H8" s="4"/>
    </row>
    <row r="9" spans="1:9" s="71" customFormat="1" ht="31.5" customHeight="1" thickBot="1" x14ac:dyDescent="0.3">
      <c r="A9" s="29"/>
      <c r="B9" s="30" t="s">
        <v>23</v>
      </c>
      <c r="C9" s="68">
        <v>0</v>
      </c>
      <c r="D9" s="68">
        <f>D7</f>
        <v>30410.81</v>
      </c>
      <c r="E9" s="68">
        <f>E7+E8</f>
        <v>0</v>
      </c>
      <c r="F9" s="70"/>
      <c r="H9" s="72"/>
    </row>
    <row r="10" spans="1:9" ht="30" customHeight="1" x14ac:dyDescent="0.25">
      <c r="A10" s="38" t="s">
        <v>49</v>
      </c>
      <c r="B10" s="33" t="s">
        <v>50</v>
      </c>
      <c r="C10" s="218">
        <v>0</v>
      </c>
      <c r="D10" s="247">
        <v>1236716.78</v>
      </c>
      <c r="E10" s="218">
        <v>0</v>
      </c>
      <c r="F10" s="34"/>
      <c r="H10" s="4"/>
    </row>
    <row r="11" spans="1:9" s="12" customFormat="1" ht="75" customHeight="1" x14ac:dyDescent="0.25">
      <c r="A11" s="39">
        <v>33010104</v>
      </c>
      <c r="B11" s="36" t="s">
        <v>75</v>
      </c>
      <c r="C11" s="219">
        <v>0</v>
      </c>
      <c r="D11" s="253"/>
      <c r="E11" s="219">
        <v>88224.42</v>
      </c>
      <c r="F11" s="34"/>
    </row>
    <row r="12" spans="1:9" s="12" customFormat="1" ht="19.5" customHeight="1" x14ac:dyDescent="0.25">
      <c r="A12" s="40">
        <v>24170000</v>
      </c>
      <c r="B12" s="36" t="s">
        <v>72</v>
      </c>
      <c r="C12" s="41">
        <v>300000</v>
      </c>
      <c r="D12" s="253"/>
      <c r="E12" s="42">
        <v>86358.44</v>
      </c>
      <c r="F12" s="34"/>
    </row>
    <row r="13" spans="1:9" ht="32.25" customHeight="1" x14ac:dyDescent="0.25">
      <c r="A13" s="40" t="s">
        <v>77</v>
      </c>
      <c r="B13" s="36" t="s">
        <v>56</v>
      </c>
      <c r="C13" s="219">
        <v>0</v>
      </c>
      <c r="D13" s="253"/>
      <c r="E13" s="219"/>
      <c r="F13" s="43"/>
      <c r="H13" s="4"/>
    </row>
    <row r="14" spans="1:9" s="12" customFormat="1" ht="26.25" customHeight="1" x14ac:dyDescent="0.25">
      <c r="A14" s="40">
        <v>41053900</v>
      </c>
      <c r="B14" s="44" t="s">
        <v>102</v>
      </c>
      <c r="C14" s="42">
        <v>0</v>
      </c>
      <c r="D14" s="253"/>
      <c r="E14" s="42"/>
      <c r="F14" s="45"/>
      <c r="H14" s="189" t="s">
        <v>100</v>
      </c>
      <c r="I14" s="189"/>
    </row>
    <row r="15" spans="1:9" s="12" customFormat="1" ht="30.75" customHeight="1" x14ac:dyDescent="0.25">
      <c r="A15" s="39">
        <v>41034503</v>
      </c>
      <c r="B15" s="36" t="s">
        <v>95</v>
      </c>
      <c r="C15" s="42">
        <v>0</v>
      </c>
      <c r="D15" s="253"/>
      <c r="E15" s="219">
        <v>0</v>
      </c>
      <c r="F15" s="37"/>
    </row>
    <row r="16" spans="1:9" ht="26.25" customHeight="1" thickBot="1" x14ac:dyDescent="0.25">
      <c r="A16" s="39"/>
      <c r="B16" s="73" t="s">
        <v>79</v>
      </c>
      <c r="C16" s="46">
        <f>C12</f>
        <v>300000</v>
      </c>
      <c r="D16" s="254"/>
      <c r="E16" s="219">
        <f>E10+E12+E11+E14+E15</f>
        <v>174582.86</v>
      </c>
      <c r="F16" s="37"/>
      <c r="H16" s="4"/>
    </row>
    <row r="17" spans="1:45" s="12" customFormat="1" ht="23.25" customHeight="1" thickBot="1" x14ac:dyDescent="0.25">
      <c r="A17" s="47" t="s">
        <v>77</v>
      </c>
      <c r="B17" s="48" t="s">
        <v>86</v>
      </c>
      <c r="C17" s="49">
        <f>10235000</f>
        <v>10235000</v>
      </c>
      <c r="D17" s="170"/>
      <c r="E17" s="188">
        <f>3000000+3000000+3000000+1235000+3957000+1250000+4208428+2713100</f>
        <v>22363528</v>
      </c>
      <c r="F17" s="50"/>
      <c r="H17" s="14" t="s">
        <v>92</v>
      </c>
    </row>
    <row r="18" spans="1:45" s="71" customFormat="1" ht="26.25" customHeight="1" thickBot="1" x14ac:dyDescent="0.3">
      <c r="A18" s="74"/>
      <c r="B18" s="31" t="s">
        <v>51</v>
      </c>
      <c r="C18" s="75">
        <f>C10+C11+C12+C14</f>
        <v>300000</v>
      </c>
      <c r="D18" s="76">
        <f>D10</f>
        <v>1236716.78</v>
      </c>
      <c r="E18" s="76">
        <f>E16</f>
        <v>174582.86</v>
      </c>
      <c r="F18" s="77"/>
      <c r="H18" s="78"/>
    </row>
    <row r="19" spans="1:45" s="12" customFormat="1" ht="29.25" customHeight="1" x14ac:dyDescent="0.25">
      <c r="A19" s="51">
        <v>19010100</v>
      </c>
      <c r="B19" s="33" t="s">
        <v>80</v>
      </c>
      <c r="C19" s="218">
        <v>70800</v>
      </c>
      <c r="D19" s="247">
        <v>591618.35</v>
      </c>
      <c r="E19" s="218">
        <v>40974.720000000001</v>
      </c>
      <c r="F19" s="52"/>
    </row>
    <row r="20" spans="1:45" s="12" customFormat="1" ht="30.75" customHeight="1" x14ac:dyDescent="0.25">
      <c r="A20" s="40">
        <v>19010200</v>
      </c>
      <c r="B20" s="44" t="s">
        <v>81</v>
      </c>
      <c r="C20" s="42">
        <v>28800</v>
      </c>
      <c r="D20" s="248"/>
      <c r="E20" s="42">
        <v>18541.810000000001</v>
      </c>
      <c r="F20" s="53"/>
    </row>
    <row r="21" spans="1:45" s="12" customFormat="1" ht="44.25" customHeight="1" x14ac:dyDescent="0.25">
      <c r="A21" s="40">
        <v>19010300</v>
      </c>
      <c r="B21" s="44" t="s">
        <v>82</v>
      </c>
      <c r="C21" s="42">
        <v>400</v>
      </c>
      <c r="D21" s="248"/>
      <c r="E21" s="42">
        <v>211.51</v>
      </c>
      <c r="F21" s="53"/>
    </row>
    <row r="22" spans="1:45" s="12" customFormat="1" ht="44.25" customHeight="1" thickBot="1" x14ac:dyDescent="0.3">
      <c r="A22" s="39">
        <v>24062100</v>
      </c>
      <c r="B22" s="54" t="s">
        <v>83</v>
      </c>
      <c r="C22" s="219">
        <v>0</v>
      </c>
      <c r="D22" s="249"/>
      <c r="E22" s="219">
        <v>239.94</v>
      </c>
      <c r="F22" s="43"/>
      <c r="I22" s="13"/>
    </row>
    <row r="23" spans="1:45" s="71" customFormat="1" ht="19.5" customHeight="1" thickBot="1" x14ac:dyDescent="0.3">
      <c r="A23" s="29"/>
      <c r="B23" s="30" t="s">
        <v>52</v>
      </c>
      <c r="C23" s="68">
        <f>C19+C20+C21+C22</f>
        <v>100000</v>
      </c>
      <c r="D23" s="68">
        <f>D19</f>
        <v>591618.35</v>
      </c>
      <c r="E23" s="68">
        <f>E19+E20+E21+E22</f>
        <v>59967.98</v>
      </c>
      <c r="F23" s="79"/>
      <c r="H23" s="78"/>
      <c r="I23" s="80"/>
    </row>
    <row r="24" spans="1:45" s="82" customFormat="1" ht="42" customHeight="1" thickBot="1" x14ac:dyDescent="0.3">
      <c r="A24" s="81">
        <v>21110000</v>
      </c>
      <c r="B24" s="85" t="s">
        <v>91</v>
      </c>
      <c r="C24" s="86">
        <v>0</v>
      </c>
      <c r="D24" s="86">
        <v>215554.15</v>
      </c>
      <c r="E24" s="86">
        <v>174567</v>
      </c>
      <c r="F24" s="86"/>
      <c r="H24" s="83"/>
      <c r="I24" s="84"/>
    </row>
    <row r="25" spans="1:45" s="69" customFormat="1" ht="29.25" customHeight="1" thickBot="1" x14ac:dyDescent="0.3">
      <c r="A25" s="238" t="s">
        <v>89</v>
      </c>
      <c r="B25" s="239"/>
      <c r="C25" s="68">
        <f t="shared" ref="C25:D25" si="0">C26</f>
        <v>6500000</v>
      </c>
      <c r="D25" s="68">
        <f t="shared" si="0"/>
        <v>661721.90999999992</v>
      </c>
      <c r="E25" s="68">
        <f>E26</f>
        <v>3123884.56</v>
      </c>
      <c r="F25" s="31"/>
    </row>
    <row r="26" spans="1:45" ht="29.25" customHeight="1" thickBot="1" x14ac:dyDescent="0.25">
      <c r="A26" s="89"/>
      <c r="B26" s="66" t="s">
        <v>22</v>
      </c>
      <c r="C26" s="27">
        <f t="shared" ref="C26:D26" si="1">C27+C28+C30+C32+C33+C31</f>
        <v>6500000</v>
      </c>
      <c r="D26" s="27">
        <f t="shared" si="1"/>
        <v>661721.90999999992</v>
      </c>
      <c r="E26" s="27">
        <f>E27+E28+E30+E32+E33+E31</f>
        <v>3123884.56</v>
      </c>
      <c r="F26" s="67"/>
      <c r="H26" s="240"/>
      <c r="I26" s="240"/>
      <c r="J26" s="240"/>
      <c r="K26" s="87"/>
      <c r="L26" s="87"/>
      <c r="M26" s="87"/>
      <c r="N26" s="87"/>
    </row>
    <row r="27" spans="1:45" s="7" customFormat="1" ht="48.75" customHeight="1" x14ac:dyDescent="0.2">
      <c r="A27" s="55">
        <v>25010100</v>
      </c>
      <c r="B27" s="88" t="s">
        <v>59</v>
      </c>
      <c r="C27" s="91">
        <v>6400000</v>
      </c>
      <c r="D27" s="88">
        <v>585747.18999999994</v>
      </c>
      <c r="E27" s="91">
        <v>3004080.56</v>
      </c>
      <c r="F27" s="88"/>
      <c r="G27" s="21">
        <f>53580+201114.63+121095.28+133728+444981+570774.09+292809.63+329697</f>
        <v>2147779.63</v>
      </c>
      <c r="H27" s="2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92" customFormat="1" ht="28.5" customHeight="1" x14ac:dyDescent="0.2">
      <c r="A28" s="55">
        <v>25010100</v>
      </c>
      <c r="B28" s="55" t="s">
        <v>46</v>
      </c>
      <c r="C28" s="55">
        <v>0</v>
      </c>
      <c r="D28" s="55">
        <v>25971.7</v>
      </c>
      <c r="E28" s="58"/>
      <c r="F28" s="55"/>
      <c r="H28" s="93"/>
      <c r="I28" s="22"/>
      <c r="J28" s="94"/>
      <c r="K28" s="94"/>
      <c r="L28" s="94"/>
    </row>
    <row r="29" spans="1:45" s="92" customFormat="1" ht="24.75" hidden="1" customHeight="1" x14ac:dyDescent="0.2">
      <c r="A29" s="55"/>
      <c r="B29" s="55" t="s">
        <v>43</v>
      </c>
      <c r="C29" s="55"/>
      <c r="D29" s="55"/>
      <c r="E29" s="55"/>
      <c r="F29" s="55"/>
    </row>
    <row r="30" spans="1:45" s="92" customFormat="1" ht="29.25" customHeight="1" x14ac:dyDescent="0.2">
      <c r="A30" s="55">
        <v>25010100</v>
      </c>
      <c r="B30" s="55" t="s">
        <v>28</v>
      </c>
      <c r="C30" s="58">
        <v>100000</v>
      </c>
      <c r="D30" s="58">
        <v>46872.67</v>
      </c>
      <c r="E30" s="58">
        <v>107140</v>
      </c>
      <c r="F30" s="55"/>
    </row>
    <row r="31" spans="1:45" s="92" customFormat="1" ht="29.25" customHeight="1" x14ac:dyDescent="0.2">
      <c r="A31" s="55">
        <v>25010300</v>
      </c>
      <c r="B31" s="55" t="s">
        <v>147</v>
      </c>
      <c r="C31" s="58"/>
      <c r="D31" s="58"/>
      <c r="E31" s="58">
        <v>11240</v>
      </c>
      <c r="F31" s="55"/>
    </row>
    <row r="32" spans="1:45" s="92" customFormat="1" ht="29.25" customHeight="1" x14ac:dyDescent="0.2">
      <c r="A32" s="55">
        <v>25010400</v>
      </c>
      <c r="B32" s="55" t="s">
        <v>106</v>
      </c>
      <c r="C32" s="58">
        <v>0</v>
      </c>
      <c r="D32" s="58">
        <v>2100</v>
      </c>
      <c r="E32" s="58">
        <v>1424</v>
      </c>
      <c r="F32" s="55"/>
    </row>
    <row r="33" spans="1:9" s="92" customFormat="1" ht="31.5" customHeight="1" thickBot="1" x14ac:dyDescent="0.25">
      <c r="A33" s="55">
        <v>25020100</v>
      </c>
      <c r="B33" s="55" t="s">
        <v>105</v>
      </c>
      <c r="C33" s="58">
        <v>0</v>
      </c>
      <c r="D33" s="58">
        <v>1030.3499999999999</v>
      </c>
      <c r="E33" s="58"/>
      <c r="F33" s="55" t="s">
        <v>21</v>
      </c>
      <c r="G33" s="20"/>
      <c r="H33" s="95" t="s">
        <v>107</v>
      </c>
    </row>
    <row r="34" spans="1:9" s="11" customFormat="1" ht="21.75" hidden="1" customHeight="1" x14ac:dyDescent="0.2">
      <c r="A34" s="59" t="s">
        <v>90</v>
      </c>
      <c r="B34" s="57" t="s">
        <v>45</v>
      </c>
      <c r="C34" s="58">
        <v>0</v>
      </c>
      <c r="D34" s="56">
        <f>1030.35+0.7</f>
        <v>1031.05</v>
      </c>
      <c r="E34" s="56">
        <v>0</v>
      </c>
      <c r="F34" s="60" t="s">
        <v>21</v>
      </c>
      <c r="G34" s="90"/>
      <c r="H34" s="90"/>
    </row>
    <row r="35" spans="1:9" ht="29.25" hidden="1" customHeight="1" x14ac:dyDescent="0.2">
      <c r="A35" s="59" t="s">
        <v>20</v>
      </c>
      <c r="B35" s="57" t="s">
        <v>61</v>
      </c>
      <c r="C35" s="58">
        <v>0</v>
      </c>
      <c r="D35" s="58">
        <v>0</v>
      </c>
      <c r="E35" s="56">
        <v>0</v>
      </c>
      <c r="F35" s="60" t="s">
        <v>21</v>
      </c>
      <c r="G35" s="220"/>
      <c r="H35" s="220"/>
    </row>
    <row r="36" spans="1:9" ht="29.25" hidden="1" customHeight="1" x14ac:dyDescent="0.2">
      <c r="A36" s="59" t="s">
        <v>30</v>
      </c>
      <c r="B36" s="57" t="s">
        <v>42</v>
      </c>
      <c r="C36" s="58">
        <v>0</v>
      </c>
      <c r="D36" s="58">
        <v>0</v>
      </c>
      <c r="E36" s="56"/>
      <c r="F36" s="60" t="s">
        <v>21</v>
      </c>
      <c r="G36" s="220"/>
      <c r="H36" s="220"/>
    </row>
    <row r="37" spans="1:9" ht="15.75" hidden="1" customHeight="1" x14ac:dyDescent="0.25">
      <c r="A37" s="59" t="s">
        <v>30</v>
      </c>
      <c r="B37" s="57" t="s">
        <v>60</v>
      </c>
      <c r="C37" s="58">
        <v>0</v>
      </c>
      <c r="D37" s="58">
        <v>0</v>
      </c>
      <c r="E37" s="61">
        <v>0</v>
      </c>
      <c r="F37" s="60"/>
      <c r="G37" s="220"/>
      <c r="H37" s="220"/>
    </row>
    <row r="38" spans="1:9" ht="16.5" hidden="1" customHeight="1" x14ac:dyDescent="0.2">
      <c r="A38" s="59" t="s">
        <v>19</v>
      </c>
      <c r="B38" s="57" t="s">
        <v>62</v>
      </c>
      <c r="C38" s="58">
        <v>0</v>
      </c>
      <c r="D38" s="58">
        <v>0</v>
      </c>
      <c r="E38" s="56">
        <v>0</v>
      </c>
      <c r="F38" s="60" t="s">
        <v>21</v>
      </c>
      <c r="G38" s="241" t="s">
        <v>78</v>
      </c>
      <c r="H38" s="242"/>
      <c r="I38" s="242"/>
    </row>
    <row r="39" spans="1:9" ht="12.75" hidden="1" customHeight="1" x14ac:dyDescent="0.2">
      <c r="A39" s="57">
        <v>110502</v>
      </c>
      <c r="B39" s="57" t="s">
        <v>63</v>
      </c>
      <c r="C39" s="58">
        <v>0</v>
      </c>
      <c r="D39" s="58">
        <v>0</v>
      </c>
      <c r="E39" s="56"/>
      <c r="F39" s="60" t="s">
        <v>21</v>
      </c>
      <c r="G39" s="220"/>
      <c r="H39" s="220"/>
    </row>
    <row r="40" spans="1:9" ht="13.5" hidden="1" customHeight="1" x14ac:dyDescent="0.2">
      <c r="A40" s="57">
        <v>100102</v>
      </c>
      <c r="B40" s="57" t="s">
        <v>64</v>
      </c>
      <c r="C40" s="58">
        <v>0</v>
      </c>
      <c r="D40" s="58">
        <v>0</v>
      </c>
      <c r="E40" s="56">
        <v>0</v>
      </c>
      <c r="F40" s="60" t="s">
        <v>21</v>
      </c>
      <c r="G40" s="220"/>
      <c r="H40" s="220"/>
    </row>
    <row r="41" spans="1:9" ht="17.25" hidden="1" customHeight="1" x14ac:dyDescent="0.2">
      <c r="A41" s="57">
        <v>100201</v>
      </c>
      <c r="B41" s="57" t="s">
        <v>65</v>
      </c>
      <c r="C41" s="58">
        <v>0</v>
      </c>
      <c r="D41" s="58">
        <v>0</v>
      </c>
      <c r="E41" s="56">
        <v>0</v>
      </c>
      <c r="F41" s="60" t="s">
        <v>21</v>
      </c>
      <c r="G41" s="220"/>
      <c r="H41" s="220"/>
    </row>
    <row r="42" spans="1:9" ht="54.75" hidden="1" customHeight="1" x14ac:dyDescent="0.2">
      <c r="A42" s="57">
        <v>100208</v>
      </c>
      <c r="B42" s="57" t="s">
        <v>40</v>
      </c>
      <c r="C42" s="58">
        <v>0</v>
      </c>
      <c r="D42" s="58">
        <v>0</v>
      </c>
      <c r="E42" s="56"/>
      <c r="F42" s="60" t="s">
        <v>21</v>
      </c>
      <c r="G42" s="220"/>
      <c r="H42" s="220"/>
    </row>
    <row r="43" spans="1:9" ht="14.25" hidden="1" customHeight="1" x14ac:dyDescent="0.2">
      <c r="A43" s="57">
        <v>100202</v>
      </c>
      <c r="B43" s="57" t="s">
        <v>66</v>
      </c>
      <c r="C43" s="58">
        <v>0</v>
      </c>
      <c r="D43" s="58">
        <v>0</v>
      </c>
      <c r="E43" s="56">
        <v>0</v>
      </c>
      <c r="F43" s="60" t="s">
        <v>21</v>
      </c>
      <c r="G43" s="220"/>
      <c r="H43" s="220"/>
    </row>
    <row r="44" spans="1:9" ht="14.25" hidden="1" customHeight="1" x14ac:dyDescent="0.2">
      <c r="A44" s="57">
        <v>100203</v>
      </c>
      <c r="B44" s="57" t="s">
        <v>67</v>
      </c>
      <c r="C44" s="58">
        <v>0</v>
      </c>
      <c r="D44" s="58">
        <v>0</v>
      </c>
      <c r="E44" s="56">
        <v>0</v>
      </c>
      <c r="F44" s="60" t="s">
        <v>21</v>
      </c>
      <c r="G44" s="220"/>
      <c r="H44" s="220"/>
    </row>
    <row r="45" spans="1:9" ht="15.75" hidden="1" customHeight="1" x14ac:dyDescent="0.2">
      <c r="A45" s="57">
        <v>110502</v>
      </c>
      <c r="B45" s="57" t="s">
        <v>68</v>
      </c>
      <c r="C45" s="58">
        <v>0</v>
      </c>
      <c r="D45" s="58">
        <v>0</v>
      </c>
      <c r="E45" s="56">
        <v>0</v>
      </c>
      <c r="F45" s="60" t="s">
        <v>21</v>
      </c>
      <c r="G45" s="220"/>
      <c r="H45" s="3"/>
    </row>
    <row r="46" spans="1:9" ht="15.75" hidden="1" customHeight="1" x14ac:dyDescent="0.2">
      <c r="A46" s="57">
        <v>120201</v>
      </c>
      <c r="B46" s="62" t="s">
        <v>69</v>
      </c>
      <c r="C46" s="58">
        <v>0</v>
      </c>
      <c r="D46" s="58">
        <v>0</v>
      </c>
      <c r="E46" s="56">
        <v>0</v>
      </c>
      <c r="F46" s="60" t="s">
        <v>21</v>
      </c>
      <c r="G46" s="220"/>
      <c r="H46" s="220"/>
    </row>
    <row r="47" spans="1:9" ht="16.5" hidden="1" customHeight="1" thickBot="1" x14ac:dyDescent="0.25">
      <c r="A47" s="200">
        <v>250404</v>
      </c>
      <c r="B47" s="200" t="s">
        <v>70</v>
      </c>
      <c r="C47" s="201">
        <v>0</v>
      </c>
      <c r="D47" s="201">
        <v>0</v>
      </c>
      <c r="E47" s="202">
        <v>0</v>
      </c>
      <c r="F47" s="60" t="s">
        <v>21</v>
      </c>
      <c r="G47" s="220"/>
      <c r="H47" s="220"/>
    </row>
    <row r="48" spans="1:9" ht="45.75" thickBot="1" x14ac:dyDescent="0.25">
      <c r="A48" s="203">
        <v>50110000</v>
      </c>
      <c r="B48" s="204" t="s">
        <v>99</v>
      </c>
      <c r="C48" s="221">
        <v>100000</v>
      </c>
      <c r="D48" s="205">
        <v>90823.23</v>
      </c>
      <c r="E48" s="206">
        <v>117723.19</v>
      </c>
      <c r="F48" s="199" t="s">
        <v>21</v>
      </c>
      <c r="G48" s="220"/>
      <c r="H48" s="220"/>
    </row>
    <row r="49" spans="1:8" s="71" customFormat="1" ht="45.75" customHeight="1" thickBot="1" x14ac:dyDescent="0.3">
      <c r="A49" s="235" t="s">
        <v>148</v>
      </c>
      <c r="B49" s="236"/>
      <c r="C49" s="96">
        <f>C6+C18+C23+C25+C48+C24</f>
        <v>7000000</v>
      </c>
      <c r="D49" s="96">
        <f t="shared" ref="D49:E49" si="2">D6+D18+D23+D25+D48+D24</f>
        <v>2826845.2299999995</v>
      </c>
      <c r="E49" s="96">
        <f t="shared" si="2"/>
        <v>3650725.59</v>
      </c>
      <c r="F49" s="96" t="e">
        <f t="shared" ref="F49:G49" si="3">F6+F18+F23+F25+F48+F24</f>
        <v>#VALUE!</v>
      </c>
      <c r="G49" s="96">
        <f t="shared" si="3"/>
        <v>0</v>
      </c>
      <c r="H49" s="195"/>
    </row>
    <row r="50" spans="1:8" s="71" customFormat="1" ht="34.5" hidden="1" customHeight="1" thickBot="1" x14ac:dyDescent="0.3">
      <c r="A50" s="243" t="s">
        <v>57</v>
      </c>
      <c r="B50" s="244"/>
      <c r="C50" s="98" t="e">
        <f>#REF!</f>
        <v>#REF!</v>
      </c>
      <c r="D50" s="98">
        <v>0</v>
      </c>
      <c r="E50" s="98" t="e">
        <f>#REF!</f>
        <v>#REF!</v>
      </c>
      <c r="F50" s="97" t="e">
        <f>(#REF!+E28)/C50</f>
        <v>#REF!</v>
      </c>
      <c r="H50" s="195"/>
    </row>
    <row r="51" spans="1:8" s="71" customFormat="1" ht="34.5" hidden="1" customHeight="1" thickBot="1" x14ac:dyDescent="0.3">
      <c r="A51" s="245" t="s">
        <v>73</v>
      </c>
      <c r="B51" s="246"/>
      <c r="C51" s="99">
        <v>0</v>
      </c>
      <c r="D51" s="99">
        <v>0</v>
      </c>
      <c r="E51" s="99">
        <v>0</v>
      </c>
      <c r="F51" s="100" t="e">
        <f>(#REF!+E29)/C51</f>
        <v>#REF!</v>
      </c>
      <c r="H51" s="195"/>
    </row>
    <row r="52" spans="1:8" s="71" customFormat="1" ht="42.75" hidden="1" customHeight="1" thickBot="1" x14ac:dyDescent="0.3">
      <c r="A52" s="235" t="s">
        <v>103</v>
      </c>
      <c r="B52" s="236"/>
      <c r="C52" s="96">
        <f>C49+C14</f>
        <v>7000000</v>
      </c>
      <c r="D52" s="96">
        <f>D49</f>
        <v>2826845.2299999995</v>
      </c>
      <c r="E52" s="96">
        <f>E49+E14+E15</f>
        <v>3650725.59</v>
      </c>
      <c r="F52" s="97"/>
      <c r="H52" s="195"/>
    </row>
    <row r="53" spans="1:8" ht="27" customHeight="1" x14ac:dyDescent="0.2">
      <c r="A53" s="63"/>
      <c r="B53" s="63"/>
      <c r="C53" s="64"/>
      <c r="D53" s="171"/>
      <c r="E53" s="64"/>
      <c r="F53" s="65"/>
    </row>
    <row r="54" spans="1:8" s="102" customFormat="1" ht="15.75" customHeight="1" x14ac:dyDescent="0.25">
      <c r="A54" s="237" t="s">
        <v>142</v>
      </c>
      <c r="B54" s="237"/>
      <c r="C54" s="101"/>
      <c r="D54" s="222"/>
      <c r="E54" s="101" t="s">
        <v>143</v>
      </c>
      <c r="F54" s="101"/>
      <c r="H54" s="103"/>
    </row>
    <row r="55" spans="1:8" s="9" customFormat="1" x14ac:dyDescent="0.2">
      <c r="A55" s="15"/>
      <c r="B55" s="15"/>
      <c r="C55" s="15"/>
      <c r="D55" s="104"/>
      <c r="E55" s="207"/>
    </row>
    <row r="56" spans="1:8" x14ac:dyDescent="0.2">
      <c r="A56" s="1"/>
      <c r="B56" s="1"/>
      <c r="C56" s="1"/>
      <c r="D56" s="6"/>
      <c r="E56" s="208"/>
    </row>
    <row r="57" spans="1:8" x14ac:dyDescent="0.2">
      <c r="A57" s="1"/>
      <c r="B57" s="1"/>
      <c r="C57" s="1"/>
      <c r="D57" s="6"/>
      <c r="E57" s="209"/>
    </row>
    <row r="58" spans="1:8" x14ac:dyDescent="0.2">
      <c r="A58" s="1"/>
      <c r="B58" s="1"/>
      <c r="C58" s="1"/>
      <c r="D58" s="6"/>
      <c r="E58" s="209"/>
    </row>
    <row r="59" spans="1:8" x14ac:dyDescent="0.2">
      <c r="A59" s="1"/>
      <c r="B59" s="1"/>
      <c r="C59" s="1"/>
      <c r="D59" s="6"/>
      <c r="E59" s="207"/>
    </row>
    <row r="60" spans="1:8" x14ac:dyDescent="0.2">
      <c r="A60" s="1"/>
      <c r="B60" s="1"/>
      <c r="C60" s="1"/>
      <c r="D60" s="6"/>
      <c r="E60" s="207"/>
    </row>
    <row r="61" spans="1:8" x14ac:dyDescent="0.2">
      <c r="A61" s="1"/>
      <c r="B61" s="1"/>
      <c r="C61" s="1"/>
      <c r="D61" s="6"/>
      <c r="E61" s="207"/>
    </row>
    <row r="62" spans="1:8" x14ac:dyDescent="0.2">
      <c r="A62" s="1"/>
      <c r="B62" s="1"/>
      <c r="C62" s="1"/>
      <c r="D62" s="6"/>
      <c r="E62" s="207"/>
    </row>
  </sheetData>
  <mergeCells count="14">
    <mergeCell ref="D19:D22"/>
    <mergeCell ref="D1:E1"/>
    <mergeCell ref="D2:E2"/>
    <mergeCell ref="A6:B6"/>
    <mergeCell ref="D7:D8"/>
    <mergeCell ref="D10:D16"/>
    <mergeCell ref="A52:B52"/>
    <mergeCell ref="A54:B54"/>
    <mergeCell ref="A25:B25"/>
    <mergeCell ref="H26:J26"/>
    <mergeCell ref="G38:I38"/>
    <mergeCell ref="A49:B49"/>
    <mergeCell ref="A50:B50"/>
    <mergeCell ref="A51:B51"/>
  </mergeCells>
  <pageMargins left="0.28999999999999998" right="0.17" top="0.16" bottom="0.17" header="0.2" footer="0.1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BreakPreview" topLeftCell="B35" zoomScaleSheetLayoutView="100" workbookViewId="0">
      <selection activeCell="F28" sqref="F28"/>
    </sheetView>
  </sheetViews>
  <sheetFormatPr defaultRowHeight="12.75" x14ac:dyDescent="0.2"/>
  <cols>
    <col min="1" max="1" width="18.28515625" style="105" hidden="1" customWidth="1"/>
    <col min="2" max="2" width="33.85546875" style="105" customWidth="1"/>
    <col min="3" max="3" width="21" style="105" customWidth="1"/>
    <col min="4" max="4" width="19" style="105" customWidth="1"/>
    <col min="5" max="5" width="17.7109375" style="105" customWidth="1"/>
    <col min="6" max="6" width="20.140625" style="105" customWidth="1"/>
    <col min="7" max="7" width="22.7109375" style="105" customWidth="1"/>
    <col min="8" max="8" width="19.42578125" style="105" hidden="1" customWidth="1"/>
    <col min="9" max="9" width="32.5703125" style="105" customWidth="1"/>
    <col min="10" max="10" width="15.28515625" style="105" customWidth="1"/>
    <col min="11" max="11" width="12.28515625" style="105" customWidth="1"/>
    <col min="12" max="16384" width="9.140625" style="105"/>
  </cols>
  <sheetData>
    <row r="1" spans="1:10" hidden="1" x14ac:dyDescent="0.2">
      <c r="F1" s="255" t="s">
        <v>97</v>
      </c>
      <c r="G1" s="255"/>
    </row>
    <row r="2" spans="1:10" ht="30.75" hidden="1" customHeight="1" x14ac:dyDescent="0.2">
      <c r="F2" s="250" t="s">
        <v>98</v>
      </c>
      <c r="G2" s="250"/>
    </row>
    <row r="3" spans="1:10" ht="18" customHeight="1" x14ac:dyDescent="0.25">
      <c r="A3" s="256" t="s">
        <v>150</v>
      </c>
      <c r="B3" s="256"/>
      <c r="C3" s="256"/>
      <c r="D3" s="256"/>
      <c r="E3" s="256"/>
      <c r="F3" s="256"/>
      <c r="G3" s="257"/>
      <c r="H3" s="106"/>
    </row>
    <row r="4" spans="1:10" ht="13.5" customHeight="1" thickBot="1" x14ac:dyDescent="0.25"/>
    <row r="5" spans="1:10" ht="51.75" customHeight="1" thickBot="1" x14ac:dyDescent="0.25">
      <c r="A5" s="107" t="s">
        <v>0</v>
      </c>
      <c r="B5" s="24" t="s">
        <v>85</v>
      </c>
      <c r="C5" s="25" t="s">
        <v>112</v>
      </c>
      <c r="D5" s="24" t="s">
        <v>146</v>
      </c>
      <c r="E5" s="24" t="s">
        <v>94</v>
      </c>
      <c r="F5" s="25" t="s">
        <v>145</v>
      </c>
      <c r="G5" s="24" t="s">
        <v>101</v>
      </c>
      <c r="H5" s="108" t="s">
        <v>26</v>
      </c>
      <c r="I5" s="109"/>
      <c r="J5" s="110"/>
    </row>
    <row r="6" spans="1:10" ht="21.75" hidden="1" customHeight="1" x14ac:dyDescent="0.2">
      <c r="A6" s="261" t="s">
        <v>55</v>
      </c>
      <c r="B6" s="262"/>
      <c r="C6" s="262"/>
      <c r="D6" s="262"/>
      <c r="E6" s="262"/>
      <c r="F6" s="262"/>
      <c r="G6" s="176"/>
      <c r="H6" s="111"/>
    </row>
    <row r="7" spans="1:10" ht="42.75" customHeight="1" x14ac:dyDescent="0.2">
      <c r="A7" s="179" t="s">
        <v>2</v>
      </c>
      <c r="B7" s="180" t="s">
        <v>122</v>
      </c>
      <c r="C7" s="181">
        <f>'[1]Доходи сп.ф.'!D9</f>
        <v>30410.81</v>
      </c>
      <c r="D7" s="181">
        <f>'Доходи сп.ф. '!E9</f>
        <v>0</v>
      </c>
      <c r="E7" s="182" t="s">
        <v>53</v>
      </c>
      <c r="F7" s="227">
        <v>0</v>
      </c>
      <c r="G7" s="183">
        <f>C7+D7-F7</f>
        <v>30410.81</v>
      </c>
      <c r="H7" s="172"/>
      <c r="I7" s="117"/>
    </row>
    <row r="8" spans="1:10" ht="33" customHeight="1" x14ac:dyDescent="0.2">
      <c r="A8" s="118" t="s">
        <v>1</v>
      </c>
      <c r="B8" s="113" t="s">
        <v>121</v>
      </c>
      <c r="C8" s="114">
        <f>'[1]Доходи сп.ф.'!D23</f>
        <v>591618.35</v>
      </c>
      <c r="D8" s="114">
        <f>'Доходи сп.ф. '!E23</f>
        <v>59967.98</v>
      </c>
      <c r="E8" s="115" t="s">
        <v>53</v>
      </c>
      <c r="F8" s="228">
        <v>0</v>
      </c>
      <c r="G8" s="184">
        <f>C8+D8-F8</f>
        <v>651586.32999999996</v>
      </c>
      <c r="H8" s="172"/>
      <c r="I8" s="109"/>
    </row>
    <row r="9" spans="1:10" ht="29.25" customHeight="1" x14ac:dyDescent="0.2">
      <c r="A9" s="119" t="s">
        <v>32</v>
      </c>
      <c r="B9" s="113" t="s">
        <v>120</v>
      </c>
      <c r="C9" s="114">
        <f>'[1]Доходи сп.ф.'!D24</f>
        <v>215554.15</v>
      </c>
      <c r="D9" s="114">
        <f>'Доходи сп.ф. '!E24</f>
        <v>174567</v>
      </c>
      <c r="E9" s="115" t="s">
        <v>53</v>
      </c>
      <c r="F9" s="228">
        <v>0</v>
      </c>
      <c r="G9" s="184">
        <f>C9+D9-F9</f>
        <v>390121.15</v>
      </c>
      <c r="H9" s="173"/>
      <c r="I9" s="120"/>
    </row>
    <row r="10" spans="1:10" ht="39.75" customHeight="1" x14ac:dyDescent="0.2">
      <c r="A10" s="112" t="s">
        <v>3</v>
      </c>
      <c r="B10" s="121" t="s">
        <v>119</v>
      </c>
      <c r="C10" s="122">
        <f>'Доходи сп.ф. '!D28</f>
        <v>25971.7</v>
      </c>
      <c r="D10" s="122">
        <f>'Доходи сп.ф. '!E28</f>
        <v>0</v>
      </c>
      <c r="E10" s="115" t="s">
        <v>53</v>
      </c>
      <c r="F10" s="228">
        <v>0</v>
      </c>
      <c r="G10" s="184">
        <f t="shared" ref="G10:G25" si="0">C10+D10-F10</f>
        <v>25971.7</v>
      </c>
      <c r="H10" s="174"/>
      <c r="I10" s="124" t="s">
        <v>84</v>
      </c>
    </row>
    <row r="11" spans="1:10" ht="44.25" customHeight="1" x14ac:dyDescent="0.2">
      <c r="A11" s="125"/>
      <c r="B11" s="121" t="s">
        <v>108</v>
      </c>
      <c r="C11" s="122">
        <f>'Доходи сп.ф. '!D33</f>
        <v>1030.3499999999999</v>
      </c>
      <c r="D11" s="122">
        <f>'Доходи сп.ф. '!E33</f>
        <v>0</v>
      </c>
      <c r="E11" s="115" t="s">
        <v>53</v>
      </c>
      <c r="F11" s="228">
        <v>0</v>
      </c>
      <c r="G11" s="184">
        <f t="shared" si="0"/>
        <v>1030.3499999999999</v>
      </c>
      <c r="H11" s="172"/>
      <c r="I11" s="124"/>
    </row>
    <row r="12" spans="1:10" ht="27.75" customHeight="1" x14ac:dyDescent="0.2">
      <c r="A12" s="112" t="s">
        <v>4</v>
      </c>
      <c r="B12" s="113" t="s">
        <v>118</v>
      </c>
      <c r="C12" s="114">
        <f>'Доходи сп.ф. '!D30</f>
        <v>46872.67</v>
      </c>
      <c r="D12" s="114">
        <f>'Доходи сп.ф. '!E30</f>
        <v>107140</v>
      </c>
      <c r="E12" s="115" t="s">
        <v>53</v>
      </c>
      <c r="F12" s="228">
        <v>142797.25</v>
      </c>
      <c r="G12" s="184">
        <f t="shared" si="0"/>
        <v>11215.419999999984</v>
      </c>
      <c r="H12" s="172"/>
      <c r="I12" s="124" t="s">
        <v>84</v>
      </c>
    </row>
    <row r="13" spans="1:10" ht="27.75" customHeight="1" thickBot="1" x14ac:dyDescent="0.25">
      <c r="A13" s="126"/>
      <c r="B13" s="127" t="s">
        <v>117</v>
      </c>
      <c r="C13" s="128">
        <f>'Доходи сп.ф. '!D27</f>
        <v>585747.18999999994</v>
      </c>
      <c r="D13" s="128">
        <f>'Доходи сп.ф. '!E27</f>
        <v>3004080.56</v>
      </c>
      <c r="E13" s="115" t="s">
        <v>53</v>
      </c>
      <c r="F13" s="228">
        <v>2743867.74</v>
      </c>
      <c r="G13" s="184">
        <f t="shared" si="0"/>
        <v>845960.00999999978</v>
      </c>
      <c r="H13" s="175"/>
      <c r="I13" s="124" t="s">
        <v>84</v>
      </c>
    </row>
    <row r="14" spans="1:10" ht="47.25" customHeight="1" thickBot="1" x14ac:dyDescent="0.25">
      <c r="A14" s="126"/>
      <c r="B14" s="132" t="s">
        <v>116</v>
      </c>
      <c r="C14" s="185">
        <f>'Доходи сп.ф. '!D32</f>
        <v>2100</v>
      </c>
      <c r="D14" s="185">
        <f>'Доходи сп.ф. '!E32</f>
        <v>1424</v>
      </c>
      <c r="E14" s="186" t="s">
        <v>53</v>
      </c>
      <c r="F14" s="229">
        <v>0</v>
      </c>
      <c r="G14" s="187">
        <f>C14+D14-F14</f>
        <v>3524</v>
      </c>
      <c r="H14" s="174"/>
      <c r="I14" s="124" t="s">
        <v>109</v>
      </c>
    </row>
    <row r="15" spans="1:10" ht="38.25" hidden="1" x14ac:dyDescent="0.2">
      <c r="A15" s="177" t="s">
        <v>29</v>
      </c>
      <c r="B15" s="127" t="s">
        <v>44</v>
      </c>
      <c r="C15" s="178" t="e">
        <f>#REF!</f>
        <v>#REF!</v>
      </c>
      <c r="D15" s="128" t="e">
        <f>#REF!</f>
        <v>#REF!</v>
      </c>
      <c r="E15" s="128"/>
      <c r="F15" s="230">
        <v>0</v>
      </c>
      <c r="G15" s="128" t="e">
        <f t="shared" si="0"/>
        <v>#REF!</v>
      </c>
      <c r="H15" s="116"/>
    </row>
    <row r="16" spans="1:10" ht="30" hidden="1" customHeight="1" x14ac:dyDescent="0.2">
      <c r="A16" s="112" t="s">
        <v>5</v>
      </c>
      <c r="B16" s="113" t="s">
        <v>9</v>
      </c>
      <c r="C16" s="114" t="e">
        <f>#REF!</f>
        <v>#REF!</v>
      </c>
      <c r="D16" s="114" t="e">
        <f>#REF!</f>
        <v>#REF!</v>
      </c>
      <c r="E16" s="114"/>
      <c r="F16" s="228">
        <v>0</v>
      </c>
      <c r="G16" s="114" t="e">
        <f t="shared" si="0"/>
        <v>#REF!</v>
      </c>
      <c r="H16" s="116"/>
    </row>
    <row r="17" spans="1:9" ht="36.75" hidden="1" customHeight="1" x14ac:dyDescent="0.2">
      <c r="A17" s="112" t="s">
        <v>6</v>
      </c>
      <c r="B17" s="113" t="s">
        <v>10</v>
      </c>
      <c r="C17" s="114" t="e">
        <f>#REF!</f>
        <v>#REF!</v>
      </c>
      <c r="D17" s="114" t="e">
        <f>#REF!</f>
        <v>#REF!</v>
      </c>
      <c r="E17" s="114"/>
      <c r="F17" s="228">
        <v>0</v>
      </c>
      <c r="G17" s="114" t="e">
        <f t="shared" si="0"/>
        <v>#REF!</v>
      </c>
      <c r="H17" s="131"/>
    </row>
    <row r="18" spans="1:9" ht="21" hidden="1" customHeight="1" x14ac:dyDescent="0.2">
      <c r="A18" s="112" t="s">
        <v>7</v>
      </c>
      <c r="B18" s="113" t="s">
        <v>15</v>
      </c>
      <c r="C18" s="114" t="e">
        <f>#REF!</f>
        <v>#REF!</v>
      </c>
      <c r="D18" s="114" t="e">
        <f>#REF!</f>
        <v>#REF!</v>
      </c>
      <c r="E18" s="114"/>
      <c r="F18" s="228">
        <v>0</v>
      </c>
      <c r="G18" s="114" t="e">
        <f t="shared" si="0"/>
        <v>#REF!</v>
      </c>
      <c r="H18" s="116"/>
    </row>
    <row r="19" spans="1:9" ht="20.25" hidden="1" customHeight="1" x14ac:dyDescent="0.2">
      <c r="A19" s="130" t="s">
        <v>25</v>
      </c>
      <c r="B19" s="113" t="s">
        <v>24</v>
      </c>
      <c r="C19" s="114" t="e">
        <f>#REF!</f>
        <v>#REF!</v>
      </c>
      <c r="D19" s="114" t="e">
        <f>#REF!</f>
        <v>#REF!</v>
      </c>
      <c r="E19" s="114"/>
      <c r="F19" s="228">
        <v>0</v>
      </c>
      <c r="G19" s="114" t="e">
        <f t="shared" si="0"/>
        <v>#REF!</v>
      </c>
      <c r="H19" s="123"/>
    </row>
    <row r="20" spans="1:9" hidden="1" x14ac:dyDescent="0.2">
      <c r="A20" s="130" t="s">
        <v>36</v>
      </c>
      <c r="B20" s="113" t="s">
        <v>71</v>
      </c>
      <c r="C20" s="114" t="e">
        <f>#REF!</f>
        <v>#REF!</v>
      </c>
      <c r="D20" s="114" t="e">
        <f>#REF!</f>
        <v>#REF!</v>
      </c>
      <c r="E20" s="114"/>
      <c r="F20" s="228">
        <v>0</v>
      </c>
      <c r="G20" s="114" t="e">
        <f t="shared" si="0"/>
        <v>#REF!</v>
      </c>
      <c r="H20" s="123"/>
    </row>
    <row r="21" spans="1:9" hidden="1" x14ac:dyDescent="0.2">
      <c r="A21" s="130" t="s">
        <v>35</v>
      </c>
      <c r="B21" s="113" t="s">
        <v>38</v>
      </c>
      <c r="C21" s="114" t="e">
        <f>#REF!</f>
        <v>#REF!</v>
      </c>
      <c r="D21" s="114" t="e">
        <f>#REF!</f>
        <v>#REF!</v>
      </c>
      <c r="E21" s="114"/>
      <c r="F21" s="228">
        <v>0</v>
      </c>
      <c r="G21" s="114" t="e">
        <f t="shared" si="0"/>
        <v>#REF!</v>
      </c>
      <c r="H21" s="123"/>
    </row>
    <row r="22" spans="1:9" ht="17.25" hidden="1" customHeight="1" x14ac:dyDescent="0.2">
      <c r="A22" s="130" t="s">
        <v>34</v>
      </c>
      <c r="B22" s="113" t="s">
        <v>37</v>
      </c>
      <c r="C22" s="114" t="e">
        <f>#REF!</f>
        <v>#REF!</v>
      </c>
      <c r="D22" s="114" t="e">
        <f>#REF!</f>
        <v>#REF!</v>
      </c>
      <c r="E22" s="114"/>
      <c r="F22" s="228">
        <v>0</v>
      </c>
      <c r="G22" s="114" t="e">
        <f t="shared" si="0"/>
        <v>#REF!</v>
      </c>
      <c r="H22" s="123"/>
    </row>
    <row r="23" spans="1:9" ht="65.25" hidden="1" customHeight="1" x14ac:dyDescent="0.2">
      <c r="A23" s="130"/>
      <c r="B23" s="113" t="s">
        <v>41</v>
      </c>
      <c r="C23" s="114" t="e">
        <f>#REF!</f>
        <v>#REF!</v>
      </c>
      <c r="D23" s="114" t="e">
        <f>#REF!</f>
        <v>#REF!</v>
      </c>
      <c r="E23" s="114"/>
      <c r="F23" s="228">
        <v>0</v>
      </c>
      <c r="G23" s="114" t="e">
        <f t="shared" si="0"/>
        <v>#REF!</v>
      </c>
      <c r="H23" s="123"/>
    </row>
    <row r="24" spans="1:9" ht="21" hidden="1" customHeight="1" x14ac:dyDescent="0.2">
      <c r="A24" s="130" t="s">
        <v>33</v>
      </c>
      <c r="B24" s="113" t="s">
        <v>39</v>
      </c>
      <c r="C24" s="114" t="e">
        <f>#REF!</f>
        <v>#REF!</v>
      </c>
      <c r="D24" s="114" t="e">
        <f>#REF!</f>
        <v>#REF!</v>
      </c>
      <c r="E24" s="114"/>
      <c r="F24" s="228">
        <v>0</v>
      </c>
      <c r="G24" s="114" t="e">
        <f t="shared" si="0"/>
        <v>#REF!</v>
      </c>
      <c r="H24" s="123"/>
    </row>
    <row r="25" spans="1:9" ht="16.5" hidden="1" customHeight="1" thickBot="1" x14ac:dyDescent="0.25">
      <c r="A25" s="130"/>
      <c r="B25" s="132" t="s">
        <v>31</v>
      </c>
      <c r="C25" s="133" t="e">
        <f>#REF!</f>
        <v>#REF!</v>
      </c>
      <c r="D25" s="133" t="e">
        <f>#REF!</f>
        <v>#REF!</v>
      </c>
      <c r="E25" s="133"/>
      <c r="F25" s="229">
        <v>0</v>
      </c>
      <c r="G25" s="133" t="e">
        <f t="shared" si="0"/>
        <v>#REF!</v>
      </c>
      <c r="H25" s="129"/>
      <c r="I25" s="134"/>
    </row>
    <row r="26" spans="1:9" ht="21" customHeight="1" x14ac:dyDescent="0.2">
      <c r="A26" s="130"/>
      <c r="B26" s="190" t="s">
        <v>113</v>
      </c>
      <c r="C26" s="210" t="s">
        <v>53</v>
      </c>
      <c r="D26" s="210"/>
      <c r="E26" s="210" t="s">
        <v>53</v>
      </c>
      <c r="F26" s="228">
        <v>1498631.08</v>
      </c>
      <c r="G26" s="211"/>
      <c r="H26" s="135"/>
      <c r="I26" s="136"/>
    </row>
    <row r="27" spans="1:9" ht="21" customHeight="1" x14ac:dyDescent="0.2">
      <c r="A27" s="130"/>
      <c r="B27" s="190" t="s">
        <v>114</v>
      </c>
      <c r="C27" s="210" t="s">
        <v>53</v>
      </c>
      <c r="D27" s="210"/>
      <c r="E27" s="210" t="s">
        <v>53</v>
      </c>
      <c r="F27" s="228"/>
      <c r="G27" s="211"/>
      <c r="H27" s="135"/>
      <c r="I27" s="136"/>
    </row>
    <row r="28" spans="1:9" ht="19.5" customHeight="1" x14ac:dyDescent="0.2">
      <c r="A28" s="130"/>
      <c r="B28" s="191" t="s">
        <v>115</v>
      </c>
      <c r="C28" s="115" t="s">
        <v>53</v>
      </c>
      <c r="D28" s="115"/>
      <c r="E28" s="210" t="s">
        <v>53</v>
      </c>
      <c r="F28" s="228">
        <v>187003.38</v>
      </c>
      <c r="G28" s="212"/>
      <c r="H28" s="137"/>
      <c r="I28" s="124"/>
    </row>
    <row r="29" spans="1:9" ht="21" customHeight="1" x14ac:dyDescent="0.2">
      <c r="A29" s="130"/>
      <c r="B29" s="191" t="s">
        <v>123</v>
      </c>
      <c r="C29" s="115" t="s">
        <v>53</v>
      </c>
      <c r="D29" s="115"/>
      <c r="E29" s="210" t="s">
        <v>53</v>
      </c>
      <c r="F29" s="228"/>
      <c r="G29" s="212"/>
      <c r="H29" s="137"/>
    </row>
    <row r="30" spans="1:9" ht="21" customHeight="1" x14ac:dyDescent="0.2">
      <c r="A30" s="130"/>
      <c r="B30" s="191" t="s">
        <v>124</v>
      </c>
      <c r="C30" s="115" t="s">
        <v>53</v>
      </c>
      <c r="D30" s="115"/>
      <c r="E30" s="210" t="s">
        <v>53</v>
      </c>
      <c r="F30" s="228"/>
      <c r="G30" s="212"/>
      <c r="H30" s="137"/>
      <c r="I30" s="138"/>
    </row>
    <row r="31" spans="1:9" ht="18.75" customHeight="1" x14ac:dyDescent="0.2">
      <c r="A31" s="130"/>
      <c r="B31" s="192" t="s">
        <v>128</v>
      </c>
      <c r="C31" s="213" t="s">
        <v>53</v>
      </c>
      <c r="D31" s="115"/>
      <c r="E31" s="210" t="s">
        <v>53</v>
      </c>
      <c r="F31" s="228"/>
      <c r="G31" s="212"/>
      <c r="H31" s="137"/>
      <c r="I31" s="110"/>
    </row>
    <row r="32" spans="1:9" ht="26.25" customHeight="1" x14ac:dyDescent="0.2">
      <c r="A32" s="130"/>
      <c r="B32" s="191" t="s">
        <v>125</v>
      </c>
      <c r="C32" s="115" t="s">
        <v>53</v>
      </c>
      <c r="D32" s="115"/>
      <c r="E32" s="210" t="s">
        <v>53</v>
      </c>
      <c r="F32" s="228">
        <v>1567788.92</v>
      </c>
      <c r="G32" s="212"/>
      <c r="H32" s="137"/>
      <c r="I32" s="120"/>
    </row>
    <row r="33" spans="1:10" ht="21.75" customHeight="1" x14ac:dyDescent="0.2">
      <c r="A33" s="130"/>
      <c r="B33" s="192" t="s">
        <v>129</v>
      </c>
      <c r="C33" s="115" t="s">
        <v>53</v>
      </c>
      <c r="D33" s="115"/>
      <c r="E33" s="210" t="s">
        <v>53</v>
      </c>
      <c r="F33" s="228">
        <v>1623667.33</v>
      </c>
      <c r="G33" s="212"/>
      <c r="H33" s="137"/>
      <c r="I33" s="120"/>
    </row>
    <row r="34" spans="1:10" ht="27.75" customHeight="1" x14ac:dyDescent="0.2">
      <c r="A34" s="130"/>
      <c r="B34" s="192" t="s">
        <v>130</v>
      </c>
      <c r="C34" s="115" t="s">
        <v>53</v>
      </c>
      <c r="D34" s="115"/>
      <c r="E34" s="210" t="s">
        <v>53</v>
      </c>
      <c r="F34" s="228">
        <f>1121849.36</f>
        <v>1121849.3600000001</v>
      </c>
      <c r="G34" s="212"/>
      <c r="H34" s="137"/>
    </row>
    <row r="35" spans="1:10" ht="27.75" customHeight="1" x14ac:dyDescent="0.2">
      <c r="A35" s="130"/>
      <c r="B35" s="192" t="s">
        <v>131</v>
      </c>
      <c r="C35" s="115" t="s">
        <v>53</v>
      </c>
      <c r="D35" s="115"/>
      <c r="E35" s="210" t="s">
        <v>53</v>
      </c>
      <c r="F35" s="228"/>
      <c r="G35" s="212"/>
      <c r="H35" s="137"/>
    </row>
    <row r="36" spans="1:10" ht="24" customHeight="1" x14ac:dyDescent="0.2">
      <c r="A36" s="130"/>
      <c r="B36" s="192" t="s">
        <v>132</v>
      </c>
      <c r="C36" s="115" t="s">
        <v>53</v>
      </c>
      <c r="D36" s="115"/>
      <c r="E36" s="210" t="s">
        <v>53</v>
      </c>
      <c r="F36" s="228"/>
      <c r="G36" s="212"/>
      <c r="H36" s="137"/>
    </row>
    <row r="37" spans="1:10" ht="42.75" customHeight="1" x14ac:dyDescent="0.2">
      <c r="A37" s="130"/>
      <c r="B37" s="191" t="s">
        <v>126</v>
      </c>
      <c r="C37" s="115" t="s">
        <v>53</v>
      </c>
      <c r="D37" s="115"/>
      <c r="E37" s="210" t="s">
        <v>53</v>
      </c>
      <c r="F37" s="228">
        <v>4698941</v>
      </c>
      <c r="G37" s="212"/>
      <c r="H37" s="137"/>
      <c r="I37" s="138"/>
    </row>
    <row r="38" spans="1:10" ht="46.5" customHeight="1" x14ac:dyDescent="0.2">
      <c r="A38" s="130"/>
      <c r="B38" s="191" t="s">
        <v>127</v>
      </c>
      <c r="C38" s="115" t="s">
        <v>53</v>
      </c>
      <c r="D38" s="115"/>
      <c r="E38" s="210" t="s">
        <v>53</v>
      </c>
      <c r="F38" s="228">
        <f>3282868.67+621079.2</f>
        <v>3903947.87</v>
      </c>
      <c r="G38" s="212"/>
      <c r="H38" s="137"/>
      <c r="I38" s="138"/>
    </row>
    <row r="39" spans="1:10" ht="22.5" customHeight="1" x14ac:dyDescent="0.2">
      <c r="A39" s="130"/>
      <c r="B39" s="192" t="s">
        <v>133</v>
      </c>
      <c r="C39" s="115" t="s">
        <v>53</v>
      </c>
      <c r="D39" s="115"/>
      <c r="E39" s="210" t="s">
        <v>53</v>
      </c>
      <c r="F39" s="228"/>
      <c r="G39" s="212"/>
      <c r="H39" s="137"/>
      <c r="I39" s="139"/>
    </row>
    <row r="40" spans="1:10" ht="22.5" customHeight="1" x14ac:dyDescent="0.2">
      <c r="A40" s="130"/>
      <c r="B40" s="192" t="s">
        <v>134</v>
      </c>
      <c r="C40" s="115" t="s">
        <v>53</v>
      </c>
      <c r="D40" s="115"/>
      <c r="E40" s="210" t="s">
        <v>53</v>
      </c>
      <c r="F40" s="228"/>
      <c r="G40" s="212"/>
      <c r="H40" s="137"/>
      <c r="I40" s="139"/>
    </row>
    <row r="41" spans="1:10" ht="22.5" customHeight="1" x14ac:dyDescent="0.2">
      <c r="A41" s="130"/>
      <c r="B41" s="192" t="s">
        <v>135</v>
      </c>
      <c r="C41" s="115" t="s">
        <v>53</v>
      </c>
      <c r="D41" s="115"/>
      <c r="E41" s="210" t="s">
        <v>53</v>
      </c>
      <c r="F41" s="228">
        <v>728107.37</v>
      </c>
      <c r="G41" s="212"/>
      <c r="H41" s="137"/>
      <c r="J41" s="224"/>
    </row>
    <row r="42" spans="1:10" ht="29.25" customHeight="1" x14ac:dyDescent="0.2">
      <c r="A42" s="130"/>
      <c r="B42" s="192" t="s">
        <v>136</v>
      </c>
      <c r="C42" s="115" t="s">
        <v>53</v>
      </c>
      <c r="D42" s="115"/>
      <c r="E42" s="210" t="s">
        <v>53</v>
      </c>
      <c r="F42" s="228">
        <v>498188.58</v>
      </c>
      <c r="G42" s="212"/>
      <c r="H42" s="137"/>
    </row>
    <row r="43" spans="1:10" ht="18" hidden="1" customHeight="1" x14ac:dyDescent="0.2">
      <c r="A43" s="130"/>
      <c r="B43" s="191" t="s">
        <v>76</v>
      </c>
      <c r="C43" s="115" t="s">
        <v>53</v>
      </c>
      <c r="D43" s="115"/>
      <c r="E43" s="210" t="s">
        <v>53</v>
      </c>
      <c r="F43" s="228"/>
      <c r="G43" s="212"/>
      <c r="H43" s="137"/>
    </row>
    <row r="44" spans="1:10" ht="18" customHeight="1" x14ac:dyDescent="0.2">
      <c r="A44" s="130"/>
      <c r="B44" s="192" t="s">
        <v>137</v>
      </c>
      <c r="C44" s="115" t="s">
        <v>53</v>
      </c>
      <c r="D44" s="115"/>
      <c r="E44" s="210" t="s">
        <v>53</v>
      </c>
      <c r="F44" s="228">
        <v>1226267.97</v>
      </c>
      <c r="G44" s="212"/>
      <c r="H44" s="137"/>
      <c r="I44" s="110"/>
    </row>
    <row r="45" spans="1:10" ht="18.75" customHeight="1" x14ac:dyDescent="0.2">
      <c r="A45" s="130"/>
      <c r="B45" s="192" t="s">
        <v>138</v>
      </c>
      <c r="C45" s="115" t="s">
        <v>53</v>
      </c>
      <c r="D45" s="115"/>
      <c r="E45" s="210" t="s">
        <v>53</v>
      </c>
      <c r="F45" s="228"/>
      <c r="G45" s="212"/>
      <c r="H45" s="140"/>
    </row>
    <row r="46" spans="1:10" ht="18.75" customHeight="1" x14ac:dyDescent="0.2">
      <c r="A46" s="130"/>
      <c r="B46" s="192" t="s">
        <v>139</v>
      </c>
      <c r="C46" s="115" t="s">
        <v>53</v>
      </c>
      <c r="D46" s="115"/>
      <c r="E46" s="210" t="s">
        <v>53</v>
      </c>
      <c r="F46" s="228">
        <v>44292</v>
      </c>
      <c r="G46" s="212"/>
      <c r="H46" s="141"/>
      <c r="I46" s="110"/>
    </row>
    <row r="47" spans="1:10" ht="28.5" customHeight="1" x14ac:dyDescent="0.2">
      <c r="A47" s="130"/>
      <c r="B47" s="192" t="s">
        <v>140</v>
      </c>
      <c r="C47" s="115" t="s">
        <v>53</v>
      </c>
      <c r="D47" s="115"/>
      <c r="E47" s="210" t="s">
        <v>53</v>
      </c>
      <c r="F47" s="228"/>
      <c r="G47" s="212"/>
      <c r="H47" s="141"/>
      <c r="J47" s="110"/>
    </row>
    <row r="48" spans="1:10" s="145" customFormat="1" ht="29.25" customHeight="1" thickBot="1" x14ac:dyDescent="0.25">
      <c r="A48" s="142"/>
      <c r="B48" s="193" t="s">
        <v>87</v>
      </c>
      <c r="C48" s="214" t="s">
        <v>53</v>
      </c>
      <c r="D48" s="215"/>
      <c r="E48" s="210" t="s">
        <v>53</v>
      </c>
      <c r="F48" s="231"/>
      <c r="G48" s="215"/>
      <c r="H48" s="143"/>
      <c r="I48" s="144"/>
      <c r="J48" s="134"/>
    </row>
    <row r="49" spans="1:11" s="145" customFormat="1" ht="29.25" hidden="1" customHeight="1" thickBot="1" x14ac:dyDescent="0.25">
      <c r="A49" s="146"/>
      <c r="B49" s="194" t="s">
        <v>93</v>
      </c>
      <c r="C49" s="214" t="s">
        <v>53</v>
      </c>
      <c r="D49" s="217"/>
      <c r="E49" s="210" t="s">
        <v>53</v>
      </c>
      <c r="F49" s="216"/>
      <c r="G49" s="217"/>
      <c r="H49" s="143"/>
      <c r="I49" s="147"/>
      <c r="J49" s="134"/>
    </row>
    <row r="50" spans="1:11" s="145" customFormat="1" ht="29.25" hidden="1" customHeight="1" thickBot="1" x14ac:dyDescent="0.25">
      <c r="A50" s="196"/>
      <c r="B50" s="197" t="s">
        <v>104</v>
      </c>
      <c r="C50" s="214" t="s">
        <v>53</v>
      </c>
      <c r="D50" s="212"/>
      <c r="E50" s="210" t="s">
        <v>53</v>
      </c>
      <c r="F50" s="213"/>
      <c r="G50" s="213"/>
      <c r="H50" s="143"/>
      <c r="I50" s="198"/>
      <c r="J50" s="134"/>
    </row>
    <row r="51" spans="1:11" s="145" customFormat="1" ht="29.25" customHeight="1" thickBot="1" x14ac:dyDescent="0.25">
      <c r="A51" s="196"/>
      <c r="B51" s="197" t="s">
        <v>151</v>
      </c>
      <c r="C51" s="214" t="s">
        <v>53</v>
      </c>
      <c r="D51" s="212"/>
      <c r="E51" s="210" t="s">
        <v>53</v>
      </c>
      <c r="F51" s="213">
        <f>3562627+600000</f>
        <v>4162627</v>
      </c>
      <c r="G51" s="213"/>
      <c r="H51" s="143"/>
      <c r="I51" s="198"/>
      <c r="J51" s="134"/>
    </row>
    <row r="52" spans="1:11" s="106" customFormat="1" ht="24" customHeight="1" thickBot="1" x14ac:dyDescent="0.25">
      <c r="A52" s="148" t="s">
        <v>11</v>
      </c>
      <c r="B52" s="223" t="s">
        <v>54</v>
      </c>
      <c r="C52" s="226">
        <f>'Доходи сп.ф. '!D18</f>
        <v>1236716.78</v>
      </c>
      <c r="D52" s="226">
        <f>'Доходи сп.ф. '!E18</f>
        <v>174582.86</v>
      </c>
      <c r="E52" s="226">
        <f>'Доходи сп.ф. '!E17</f>
        <v>22363528</v>
      </c>
      <c r="F52" s="226">
        <f>F26+F28+F29+F30+F31+F32+F33+F34+F35+F36+F37+F38+F39+F40+F41+F42+F44+F45+F46+F47+F48+F49+F27+F50+F51</f>
        <v>21261311.859999999</v>
      </c>
      <c r="G52" s="226">
        <f>C52+D52+E52-F52</f>
        <v>2513515.7800000012</v>
      </c>
      <c r="H52" s="149"/>
      <c r="I52" s="225"/>
      <c r="J52" s="150"/>
      <c r="K52" s="151"/>
    </row>
    <row r="53" spans="1:11" s="106" customFormat="1" ht="16.5" customHeight="1" thickBot="1" x14ac:dyDescent="0.25">
      <c r="A53" s="152"/>
      <c r="B53" s="153" t="s">
        <v>141</v>
      </c>
      <c r="C53" s="233">
        <f>'Доходи сп.ф. '!D48</f>
        <v>90823.23</v>
      </c>
      <c r="D53" s="233">
        <f>'Доходи сп.ф. '!E48</f>
        <v>117723.19</v>
      </c>
      <c r="E53" s="234">
        <v>0</v>
      </c>
      <c r="F53" s="234">
        <v>0</v>
      </c>
      <c r="G53" s="233">
        <f>C53+D53+E53-F53</f>
        <v>208546.41999999998</v>
      </c>
      <c r="H53" s="154"/>
      <c r="I53" s="155"/>
      <c r="J53" s="150"/>
    </row>
    <row r="54" spans="1:11" s="106" customFormat="1" ht="19.5" thickBot="1" x14ac:dyDescent="0.3">
      <c r="A54" s="156" t="s">
        <v>8</v>
      </c>
      <c r="B54" s="96" t="s">
        <v>58</v>
      </c>
      <c r="C54" s="96">
        <f>C7+C8+C9+C10+C11+C12+C13+C14+C52+C53</f>
        <v>2826845.23</v>
      </c>
      <c r="D54" s="96">
        <f>D7+D8+D9+D10+D12+D13+D14+D52+D53+D11</f>
        <v>3639485.59</v>
      </c>
      <c r="E54" s="96">
        <f>E52</f>
        <v>22363528</v>
      </c>
      <c r="F54" s="96">
        <f>F7+F8+F9+F10+F12+F13+F14+F52+F53+F11</f>
        <v>24147976.850000001</v>
      </c>
      <c r="G54" s="96">
        <f>G7+G8+G9+G10+G12+G13+G14+G52+G53+G11</f>
        <v>4681881.9700000007</v>
      </c>
      <c r="H54" s="26"/>
      <c r="I54" s="151" t="s">
        <v>110</v>
      </c>
      <c r="J54" s="151"/>
      <c r="K54" s="151"/>
    </row>
    <row r="55" spans="1:11" ht="30" hidden="1" customHeight="1" x14ac:dyDescent="0.2">
      <c r="A55" s="259" t="s">
        <v>16</v>
      </c>
      <c r="B55" s="260"/>
      <c r="C55" s="260"/>
      <c r="D55" s="260"/>
      <c r="E55" s="260"/>
      <c r="F55" s="260"/>
      <c r="G55" s="260"/>
      <c r="H55" s="260"/>
    </row>
    <row r="56" spans="1:11" ht="18.75" hidden="1" customHeight="1" x14ac:dyDescent="0.2">
      <c r="A56" s="258" t="s">
        <v>17</v>
      </c>
      <c r="B56" s="258"/>
      <c r="C56" s="157"/>
      <c r="D56" s="157"/>
      <c r="E56" s="157"/>
      <c r="F56" s="258" t="s">
        <v>18</v>
      </c>
      <c r="G56" s="258"/>
      <c r="H56" s="158"/>
    </row>
    <row r="57" spans="1:11" ht="39" hidden="1" customHeight="1" thickBot="1" x14ac:dyDescent="0.25">
      <c r="A57" s="159"/>
      <c r="B57" s="160" t="s">
        <v>74</v>
      </c>
      <c r="C57" s="161">
        <v>0</v>
      </c>
      <c r="D57" s="161">
        <v>0</v>
      </c>
      <c r="E57" s="161"/>
      <c r="F57" s="162">
        <v>0</v>
      </c>
      <c r="G57" s="161">
        <v>0</v>
      </c>
      <c r="H57" s="162"/>
    </row>
    <row r="58" spans="1:11" ht="9.75" customHeight="1" x14ac:dyDescent="0.2">
      <c r="A58" s="159"/>
      <c r="B58" s="159"/>
      <c r="C58" s="157"/>
      <c r="D58" s="157"/>
      <c r="E58" s="157"/>
      <c r="F58" s="232"/>
      <c r="G58" s="159"/>
      <c r="H58" s="158"/>
    </row>
    <row r="59" spans="1:11" ht="9.75" customHeight="1" x14ac:dyDescent="0.2">
      <c r="A59" s="159"/>
      <c r="B59" s="159"/>
      <c r="C59" s="157"/>
      <c r="D59" s="157"/>
      <c r="E59" s="157"/>
      <c r="F59" s="232"/>
      <c r="G59" s="159"/>
      <c r="H59" s="158"/>
    </row>
    <row r="60" spans="1:11" s="106" customFormat="1" ht="15.75" customHeight="1" x14ac:dyDescent="0.25">
      <c r="B60" s="237" t="s">
        <v>142</v>
      </c>
      <c r="C60" s="237"/>
      <c r="D60" s="101"/>
      <c r="E60" s="222"/>
      <c r="F60" s="101" t="s">
        <v>143</v>
      </c>
      <c r="G60" s="101"/>
      <c r="H60" s="163"/>
    </row>
    <row r="61" spans="1:11" x14ac:dyDescent="0.2">
      <c r="B61" s="164"/>
      <c r="C61" s="164"/>
      <c r="D61" s="164"/>
      <c r="E61" s="164"/>
      <c r="F61" s="164"/>
      <c r="H61" s="164"/>
    </row>
    <row r="62" spans="1:11" x14ac:dyDescent="0.2">
      <c r="C62" s="110"/>
      <c r="D62" s="151"/>
      <c r="E62" s="151"/>
      <c r="F62" s="110"/>
      <c r="G62" s="165"/>
      <c r="H62" s="164"/>
      <c r="I62" s="110"/>
    </row>
    <row r="63" spans="1:11" x14ac:dyDescent="0.2">
      <c r="C63" s="166"/>
      <c r="D63" s="155"/>
      <c r="E63" s="155"/>
      <c r="F63" s="110"/>
      <c r="G63" s="165"/>
      <c r="H63" s="167"/>
      <c r="I63" s="110"/>
      <c r="J63" s="110"/>
    </row>
    <row r="64" spans="1:11" x14ac:dyDescent="0.2">
      <c r="D64" s="166"/>
      <c r="E64" s="166"/>
      <c r="G64" s="110"/>
    </row>
    <row r="65" spans="3:8" x14ac:dyDescent="0.2">
      <c r="C65" s="166"/>
      <c r="F65" s="110"/>
      <c r="H65" s="164"/>
    </row>
    <row r="66" spans="3:8" x14ac:dyDescent="0.2">
      <c r="D66" s="166"/>
      <c r="E66" s="166"/>
      <c r="G66" s="166"/>
      <c r="H66" s="167"/>
    </row>
    <row r="67" spans="3:8" x14ac:dyDescent="0.2">
      <c r="D67" s="110"/>
    </row>
  </sheetData>
  <mergeCells count="8">
    <mergeCell ref="B60:C60"/>
    <mergeCell ref="F1:G1"/>
    <mergeCell ref="F2:G2"/>
    <mergeCell ref="A3:G3"/>
    <mergeCell ref="F56:G56"/>
    <mergeCell ref="A56:B56"/>
    <mergeCell ref="A55:H55"/>
    <mergeCell ref="A6:F6"/>
  </mergeCells>
  <phoneticPr fontId="0" type="noConversion"/>
  <printOptions horizontalCentered="1"/>
  <pageMargins left="0.15748031496062992" right="0.19685039370078741" top="0.15748031496062992" bottom="0.15748031496062992" header="0.51181102362204722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сп.ф. </vt:lpstr>
      <vt:lpstr>Використ сп_ф</vt:lpstr>
      <vt:lpstr>'Використ сп_ф'!Область_печати</vt:lpstr>
      <vt:lpstr>'Доходи сп.ф. '!Область_печати</vt:lpstr>
    </vt:vector>
  </TitlesOfParts>
  <Company>РАДА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Marina_Rada</cp:lastModifiedBy>
  <cp:lastPrinted>2019-11-05T13:08:49Z</cp:lastPrinted>
  <dcterms:created xsi:type="dcterms:W3CDTF">2005-02-17T12:47:23Z</dcterms:created>
  <dcterms:modified xsi:type="dcterms:W3CDTF">2019-11-18T12:13:39Z</dcterms:modified>
</cp:coreProperties>
</file>