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6 сесія від 25.02.2021 р\РІШЕННЯ\звіт боярка\"/>
    </mc:Choice>
  </mc:AlternateContent>
  <bookViews>
    <workbookView xWindow="0" yWindow="0" windowWidth="28800" windowHeight="12330" activeTab="1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сп_ф'!$A$1:$G$62</definedName>
    <definedName name="_xlnm.Print_Area" localSheetId="0">'Доходи сп.ф. '!$A$1:$E$55</definedName>
  </definedNames>
  <calcPr calcId="162913"/>
</workbook>
</file>

<file path=xl/calcChain.xml><?xml version="1.0" encoding="utf-8"?>
<calcChain xmlns="http://schemas.openxmlformats.org/spreadsheetml/2006/main">
  <c r="E26" i="5" l="1"/>
  <c r="E25" i="5" s="1"/>
  <c r="G54" i="1"/>
  <c r="F54" i="1"/>
  <c r="F8" i="1"/>
  <c r="D34" i="5"/>
  <c r="D26" i="5"/>
  <c r="D25" i="5" s="1"/>
  <c r="D23" i="5"/>
  <c r="D18" i="5"/>
  <c r="D9" i="5"/>
  <c r="D6" i="5" s="1"/>
  <c r="D49" i="5" l="1"/>
  <c r="F56" i="1" l="1"/>
  <c r="C14" i="1" l="1"/>
  <c r="C9" i="1"/>
  <c r="F68" i="1" l="1"/>
  <c r="D12" i="1"/>
  <c r="D14" i="1"/>
  <c r="C13" i="1" l="1"/>
  <c r="G13" i="1" l="1"/>
  <c r="C11" i="1"/>
  <c r="D10" i="1" l="1"/>
  <c r="E16" i="5"/>
  <c r="E18" i="5" s="1"/>
  <c r="C26" i="5" l="1"/>
  <c r="C25" i="5" s="1"/>
  <c r="D55" i="1" l="1"/>
  <c r="D11" i="1"/>
  <c r="D9" i="1"/>
  <c r="C12" i="1"/>
  <c r="C10" i="1"/>
  <c r="C55" i="1"/>
  <c r="C7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F49" i="5"/>
  <c r="G49" i="5"/>
  <c r="F51" i="5"/>
  <c r="E50" i="5"/>
  <c r="C50" i="5"/>
  <c r="F50" i="5" s="1"/>
  <c r="G27" i="5"/>
  <c r="E23" i="5"/>
  <c r="D8" i="1" s="1"/>
  <c r="C8" i="1"/>
  <c r="C23" i="5"/>
  <c r="C54" i="1"/>
  <c r="C18" i="5"/>
  <c r="D54" i="1"/>
  <c r="C16" i="5"/>
  <c r="E9" i="5"/>
  <c r="D7" i="1" s="1"/>
  <c r="E6" i="5"/>
  <c r="E49" i="5" s="1"/>
  <c r="C6" i="5"/>
  <c r="C49" i="5" l="1"/>
  <c r="G55" i="1"/>
  <c r="D56" i="1"/>
  <c r="D52" i="5"/>
  <c r="E52" i="5"/>
  <c r="G8" i="1"/>
  <c r="C56" i="1"/>
  <c r="C66" i="1" s="1"/>
  <c r="G22" i="1"/>
  <c r="G21" i="1"/>
  <c r="G18" i="1"/>
  <c r="G16" i="1"/>
  <c r="G12" i="1"/>
  <c r="G9" i="1"/>
  <c r="G11" i="1"/>
  <c r="G23" i="1"/>
  <c r="G7" i="1"/>
  <c r="G26" i="1"/>
  <c r="G24" i="1"/>
  <c r="G10" i="1"/>
  <c r="G14" i="1"/>
  <c r="G25" i="1"/>
  <c r="G20" i="1"/>
  <c r="G15" i="1"/>
  <c r="G19" i="1"/>
  <c r="G17" i="1"/>
  <c r="C52" i="5"/>
  <c r="E56" i="1"/>
  <c r="G56" i="1" l="1"/>
</calcChain>
</file>

<file path=xl/sharedStrings.xml><?xml version="1.0" encoding="utf-8"?>
<sst xmlns="http://schemas.openxmlformats.org/spreadsheetml/2006/main" count="244" uniqueCount="163">
  <si>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</si>
  <si>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</si>
  <si>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</si>
  <si>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</si>
  <si>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</si>
  <si>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</si>
  <si>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</si>
  <si>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</si>
  <si>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</si>
  <si>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</si>
  <si>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</si>
  <si>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</si>
  <si>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</si>
  <si>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</si>
  <si>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</si>
  <si>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</si>
  <si>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</si>
  <si>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</si>
  <si>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</si>
  <si>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</si>
  <si>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</si>
  <si>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</si>
  <si>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</si>
  <si>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</si>
  <si>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</si>
  <si>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</si>
  <si>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</si>
  <si>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</si>
  <si>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</si>
  <si>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</si>
  <si>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</si>
  <si>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</si>
  <si>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</si>
  <si>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</si>
  <si>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</si>
  <si>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</si>
  <si>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</si>
  <si>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</si>
  <si>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</si>
  <si>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</si>
  <si>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</si>
  <si>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</si>
  <si>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</si>
  <si>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</si>
  <si>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</si>
  <si>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</si>
  <si>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</si>
  <si>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</si>
  <si>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</si>
  <si>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</si>
  <si>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</si>
  <si>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</si>
  <si>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</si>
  <si>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</si>
  <si>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</si>
  <si>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</si>
  <si>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</si>
  <si>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</si>
  <si>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</si>
  <si>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</si>
  <si>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</si>
  <si>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</si>
  <si>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</si>
  <si>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</si>
  <si>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</si>
  <si>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</si>
  <si>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</si>
  <si>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</si>
  <si>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</si>
  <si>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</si>
  <si>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</si>
  <si>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</si>
  <si>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</si>
  <si>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</si>
  <si>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</si>
  <si>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</si>
  <si>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</si>
  <si>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</si>
  <si>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</si>
  <si>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</si>
  <si>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</si>
  <si>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</si>
  <si>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</si>
  <si>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</si>
  <si>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</si>
  <si>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</si>
  <si>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</si>
  <si>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</si>
  <si>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</si>
  <si>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</si>
  <si>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</si>
  <si>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</si>
  <si>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</si>
  <si>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</si>
  <si>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</si>
  <si>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</si>
  <si>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</si>
  <si>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</si>
  <si>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</si>
  <si>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</si>
  <si>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</si>
  <si>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</si>
  <si>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</si>
  <si>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</si>
  <si>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</si>
  <si>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</si>
  <si>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</si>
  <si>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</si>
  <si>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</si>
  <si>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</si>
  <si>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</si>
  <si>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</si>
  <si>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</si>
  <si>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</si>
  <si>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</si>
  <si>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</si>
  <si>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</si>
  <si>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</si>
  <si>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</si>
  <si>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</si>
  <si>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</si>
  <si>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</si>
  <si>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</si>
  <si>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</si>
  <si>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</si>
  <si>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</si>
  <si>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</si>
  <si>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>Плата за оренду майна бюджетних установ  </t>
  </si>
  <si>
    <t>Субвіенції 9750,9770</t>
  </si>
  <si>
    <t>Б.Р.БІЦ 0210180</t>
  </si>
  <si>
    <t>Б.Р. БГВУЖКГ 0216015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</si>
  <si>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</si>
  <si>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</si>
  <si>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</si>
  <si>
    <t>Доходи спеціального фонду міського бюджету м.Боярка за 2020 рік</t>
  </si>
  <si>
    <t>План на 2020 рік</t>
  </si>
  <si>
    <t>Залишок на початок 2020 р.</t>
  </si>
  <si>
    <t>Видатки спеціального фонду міського бюджету м.Боярка за 2020 рік</t>
  </si>
  <si>
    <t>нат форма ЦНАП</t>
  </si>
  <si>
    <t>комаш</t>
  </si>
  <si>
    <t>днз та бк</t>
  </si>
  <si>
    <t>Плата за  послуги які надаються бюджетними установами(в т.ч.  батьківська плата за харчування дітей в дошкільних дитячих закладах)</t>
  </si>
  <si>
    <t>жек-3262000</t>
  </si>
  <si>
    <t>бок-532087,68</t>
  </si>
  <si>
    <t>Кошти на природоохоронні заходи  0218340,8330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</si>
  <si>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</si>
  <si>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Б.Р. Будівництво освітніх установ та закладів 0217321</t>
  </si>
  <si>
    <t xml:space="preserve">Капітвльне будівництво (придбання) інших обєктів 7325 </t>
  </si>
  <si>
    <t>Б.Р.Дослідження і розробки, окремі заходи розвитку по реалізації державних (регіональних) програм 7310</t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</si>
  <si>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0216060</t>
    </r>
  </si>
  <si>
    <t>водок-1690749,55</t>
  </si>
  <si>
    <t>жек-3563726,28</t>
  </si>
  <si>
    <t>вк-1104507,19</t>
  </si>
  <si>
    <t>ДНЗ Казка -2162390,8</t>
  </si>
  <si>
    <t>ВК - 370606,8    ДНЗ Береза -389651,68</t>
  </si>
  <si>
    <t>за рах субвенції з районого бюджету</t>
  </si>
  <si>
    <t>Фактичні надходження за  2020 рік</t>
  </si>
  <si>
    <t>Надходження за 2020 рік</t>
  </si>
  <si>
    <t>Касові видатки за 2020 рік</t>
  </si>
  <si>
    <t>Всього надходжень за 2020 рік</t>
  </si>
  <si>
    <r>
      <t xml:space="preserve">Б.Р. культура  </t>
    </r>
    <r>
      <rPr>
        <i/>
        <sz val="10"/>
        <rFont val="Times New Roman"/>
        <family val="1"/>
        <charset val="204"/>
      </rPr>
      <t>0214082</t>
    </r>
  </si>
  <si>
    <t>Начальник управління фінансів</t>
  </si>
  <si>
    <t>Т.Петренко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</si>
</sst>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FF0000"/>
      <name val="Arial Cyr"/>
      <charset val="204"/>
    </font>
    <font>
      <i/>
      <sz val="11"/>
      <color rgb="FF00B050"/>
      <name val="Times New Roman"/>
      <family val="1"/>
      <charset val="204"/>
    </font>
    <font>
      <b/>
      <i/>
      <sz val="14"/>
      <color rgb="FF00B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0" fillId="3" borderId="0" xfId="0" applyFill="1" applyAlignment="1">
      <alignment horizontal="center" vertical="center" wrapText="1"/>
    </xf>
    <xf numFmtId="0" fontId="12" fillId="0" borderId="0" xfId="0" applyFont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/>
    <xf numFmtId="0" fontId="14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/>
      <protection locked="0"/>
    </xf>
    <xf numFmtId="0" fontId="15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3" borderId="9" xfId="2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wrapText="1"/>
    </xf>
    <xf numFmtId="165" fontId="19" fillId="3" borderId="10" xfId="0" applyNumberFormat="1" applyFont="1" applyFill="1" applyBorder="1" applyAlignment="1">
      <alignment horizontal="center" vertical="center" wrapText="1"/>
    </xf>
    <xf numFmtId="0" fontId="19" fillId="3" borderId="11" xfId="2" applyNumberFormat="1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wrapText="1"/>
    </xf>
    <xf numFmtId="165" fontId="19" fillId="3" borderId="13" xfId="0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5" fontId="19" fillId="3" borderId="1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5" fontId="19" fillId="3" borderId="1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9" fontId="19" fillId="3" borderId="10" xfId="3" applyFont="1" applyFill="1" applyBorder="1" applyAlignment="1">
      <alignment horizontal="center" vertical="center"/>
    </xf>
    <xf numFmtId="9" fontId="19" fillId="3" borderId="1" xfId="3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2" fontId="20" fillId="3" borderId="0" xfId="0" applyNumberFormat="1" applyFont="1" applyFill="1" applyBorder="1" applyAlignment="1">
      <alignment horizontal="center" vertical="center" wrapText="1"/>
    </xf>
    <xf numFmtId="9" fontId="18" fillId="3" borderId="0" xfId="3" applyFont="1" applyFill="1" applyBorder="1" applyAlignment="1">
      <alignment horizontal="center" vertical="center" wrapText="1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/>
    <xf numFmtId="165" fontId="17" fillId="3" borderId="7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Fill="1" applyAlignment="1">
      <alignment horizontal="center"/>
    </xf>
    <xf numFmtId="0" fontId="19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>
      <alignment horizontal="center" vertical="center"/>
    </xf>
    <xf numFmtId="9" fontId="15" fillId="3" borderId="7" xfId="3" applyFont="1" applyFill="1" applyBorder="1" applyAlignment="1">
      <alignment horizontal="center" vertical="center"/>
    </xf>
    <xf numFmtId="0" fontId="21" fillId="0" borderId="0" xfId="0" applyFont="1" applyFill="1"/>
    <xf numFmtId="9" fontId="17" fillId="3" borderId="7" xfId="3" applyFont="1" applyFill="1" applyBorder="1" applyAlignment="1">
      <alignment horizontal="center" vertical="center"/>
    </xf>
    <xf numFmtId="0" fontId="23" fillId="0" borderId="0" xfId="0" applyFont="1"/>
    <xf numFmtId="0" fontId="17" fillId="3" borderId="12" xfId="0" applyFont="1" applyFill="1" applyBorder="1" applyAlignment="1">
      <alignment horizontal="center" vertical="center"/>
    </xf>
    <xf numFmtId="0" fontId="21" fillId="2" borderId="0" xfId="0" applyFont="1" applyFill="1"/>
    <xf numFmtId="0" fontId="24" fillId="2" borderId="0" xfId="0" applyFont="1" applyFill="1"/>
    <xf numFmtId="0" fontId="25" fillId="2" borderId="0" xfId="1" applyFont="1" applyFill="1" applyAlignment="1" applyProtection="1"/>
    <xf numFmtId="0" fontId="15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5" fillId="3" borderId="12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6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6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9" fontId="15" fillId="3" borderId="7" xfId="3" applyFont="1" applyFill="1" applyBorder="1" applyAlignment="1">
      <alignment horizontal="center" vertical="center" wrapText="1"/>
    </xf>
    <xf numFmtId="2" fontId="13" fillId="3" borderId="10" xfId="0" applyNumberFormat="1" applyFont="1" applyFill="1" applyBorder="1" applyAlignment="1">
      <alignment horizontal="center" vertical="center" wrapText="1"/>
    </xf>
    <xf numFmtId="2" fontId="13" fillId="3" borderId="13" xfId="0" applyNumberFormat="1" applyFont="1" applyFill="1" applyBorder="1" applyAlignment="1">
      <alignment horizontal="center" vertical="center" wrapText="1"/>
    </xf>
    <xf numFmtId="9" fontId="15" fillId="3" borderId="18" xfId="3" applyFont="1" applyFill="1" applyBorder="1" applyAlignment="1">
      <alignment horizontal="center" vertical="center" wrapText="1"/>
    </xf>
    <xf numFmtId="0" fontId="12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7" fillId="3" borderId="0" xfId="0" applyFont="1" applyFill="1"/>
    <xf numFmtId="0" fontId="28" fillId="3" borderId="0" xfId="0" applyFont="1" applyFill="1"/>
    <xf numFmtId="0" fontId="29" fillId="3" borderId="8" xfId="0" applyFont="1" applyFill="1" applyBorder="1" applyAlignment="1">
      <alignment horizontal="center" vertical="center" wrapText="1"/>
    </xf>
    <xf numFmtId="164" fontId="27" fillId="3" borderId="0" xfId="0" applyNumberFormat="1" applyFont="1" applyFill="1" applyAlignment="1">
      <alignment horizontal="right"/>
    </xf>
    <xf numFmtId="2" fontId="27" fillId="3" borderId="0" xfId="0" applyNumberFormat="1" applyFont="1" applyFill="1"/>
    <xf numFmtId="0" fontId="12" fillId="3" borderId="19" xfId="0" applyFont="1" applyFill="1" applyBorder="1" applyAlignment="1">
      <alignment horizontal="left" vertical="center" wrapText="1"/>
    </xf>
    <xf numFmtId="49" fontId="27" fillId="3" borderId="20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wrapText="1"/>
    </xf>
    <xf numFmtId="0" fontId="27" fillId="3" borderId="20" xfId="0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horizontal="center" vertical="center" wrapText="1"/>
    </xf>
    <xf numFmtId="0" fontId="31" fillId="3" borderId="0" xfId="0" applyFont="1" applyFill="1"/>
    <xf numFmtId="0" fontId="27" fillId="3" borderId="12" xfId="0" applyFont="1" applyFill="1" applyBorder="1" applyAlignment="1">
      <alignment horizontal="center" vertical="center" wrapText="1"/>
    </xf>
    <xf numFmtId="2" fontId="27" fillId="3" borderId="12" xfId="0" applyNumberFormat="1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left" vertical="center" wrapText="1"/>
    </xf>
    <xf numFmtId="49" fontId="39" fillId="3" borderId="0" xfId="0" applyNumberFormat="1" applyFont="1" applyFill="1"/>
    <xf numFmtId="0" fontId="27" fillId="3" borderId="24" xfId="0" applyFont="1" applyFill="1" applyBorder="1"/>
    <xf numFmtId="0" fontId="27" fillId="3" borderId="25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 vertical="center" wrapText="1"/>
    </xf>
    <xf numFmtId="2" fontId="27" fillId="3" borderId="10" xfId="0" applyNumberFormat="1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left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left" vertical="top" wrapText="1"/>
    </xf>
    <xf numFmtId="0" fontId="27" fillId="3" borderId="16" xfId="0" applyFont="1" applyFill="1" applyBorder="1" applyAlignment="1">
      <alignment horizontal="center" vertical="center" wrapText="1"/>
    </xf>
    <xf numFmtId="2" fontId="27" fillId="3" borderId="16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40" fillId="3" borderId="0" xfId="0" applyFont="1" applyFill="1" applyAlignment="1">
      <alignment horizontal="left"/>
    </xf>
    <xf numFmtId="0" fontId="39" fillId="3" borderId="0" xfId="0" applyFont="1" applyFill="1"/>
    <xf numFmtId="0" fontId="32" fillId="3" borderId="0" xfId="0" applyFont="1" applyFill="1"/>
    <xf numFmtId="0" fontId="30" fillId="3" borderId="28" xfId="0" applyFont="1" applyFill="1" applyBorder="1" applyAlignment="1">
      <alignment horizontal="left" vertical="center" wrapText="1"/>
    </xf>
    <xf numFmtId="0" fontId="30" fillId="3" borderId="29" xfId="0" applyFont="1" applyFill="1" applyBorder="1" applyAlignment="1">
      <alignment horizontal="left" vertical="center" wrapText="1"/>
    </xf>
    <xf numFmtId="2" fontId="33" fillId="3" borderId="0" xfId="0" applyNumberFormat="1" applyFont="1" applyFill="1" applyAlignment="1">
      <alignment horizontal="left"/>
    </xf>
    <xf numFmtId="0" fontId="30" fillId="3" borderId="0" xfId="0" applyFont="1" applyFill="1"/>
    <xf numFmtId="2" fontId="30" fillId="3" borderId="0" xfId="0" applyNumberFormat="1" applyFont="1" applyFill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left" vertical="center" wrapText="1"/>
    </xf>
    <xf numFmtId="2" fontId="28" fillId="3" borderId="0" xfId="0" applyNumberFormat="1" applyFont="1" applyFill="1" applyAlignment="1"/>
    <xf numFmtId="2" fontId="28" fillId="3" borderId="0" xfId="0" applyNumberFormat="1" applyFont="1" applyFill="1"/>
    <xf numFmtId="164" fontId="28" fillId="3" borderId="0" xfId="0" applyNumberFormat="1" applyFont="1" applyFill="1"/>
    <xf numFmtId="0" fontId="29" fillId="3" borderId="0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left" vertical="center" wrapText="1"/>
    </xf>
    <xf numFmtId="164" fontId="35" fillId="3" borderId="33" xfId="0" applyNumberFormat="1" applyFont="1" applyFill="1" applyBorder="1" applyAlignment="1">
      <alignment horizontal="center" vertical="center" wrapText="1"/>
    </xf>
    <xf numFmtId="164" fontId="27" fillId="3" borderId="33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2" fontId="27" fillId="3" borderId="0" xfId="0" applyNumberFormat="1" applyFont="1" applyFill="1" applyAlignment="1">
      <alignment horizontal="center"/>
    </xf>
    <xf numFmtId="164" fontId="27" fillId="3" borderId="0" xfId="0" applyNumberFormat="1" applyFont="1" applyFill="1"/>
    <xf numFmtId="0" fontId="27" fillId="3" borderId="0" xfId="0" applyFont="1" applyFill="1" applyAlignment="1">
      <alignment horizontal="center"/>
    </xf>
    <xf numFmtId="0" fontId="27" fillId="3" borderId="34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49" fontId="27" fillId="3" borderId="30" xfId="0" applyNumberFormat="1" applyFont="1" applyFill="1" applyBorder="1" applyAlignment="1">
      <alignment horizontal="center" vertical="center" wrapText="1"/>
    </xf>
    <xf numFmtId="2" fontId="27" fillId="3" borderId="13" xfId="0" applyNumberFormat="1" applyFont="1" applyFill="1" applyBorder="1" applyAlignment="1">
      <alignment horizontal="center" vertical="center" wrapText="1"/>
    </xf>
    <xf numFmtId="49" fontId="27" fillId="3" borderId="38" xfId="0" applyNumberFormat="1" applyFont="1" applyFill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 wrapText="1"/>
    </xf>
    <xf numFmtId="2" fontId="27" fillId="3" borderId="39" xfId="0" applyNumberFormat="1" applyFont="1" applyFill="1" applyBorder="1" applyAlignment="1">
      <alignment horizontal="center" vertical="center" wrapText="1"/>
    </xf>
    <xf numFmtId="0" fontId="30" fillId="3" borderId="39" xfId="0" applyFont="1" applyFill="1" applyBorder="1" applyAlignment="1">
      <alignment horizontal="center" vertical="center" wrapText="1"/>
    </xf>
    <xf numFmtId="2" fontId="27" fillId="3" borderId="33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0" fontId="36" fillId="2" borderId="0" xfId="0" applyFont="1" applyFill="1"/>
    <xf numFmtId="2" fontId="37" fillId="0" borderId="0" xfId="0" applyNumberFormat="1" applyFont="1"/>
    <xf numFmtId="0" fontId="30" fillId="3" borderId="24" xfId="0" applyFont="1" applyFill="1" applyBorder="1" applyAlignment="1">
      <alignment horizontal="center"/>
    </xf>
    <xf numFmtId="165" fontId="10" fillId="3" borderId="4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164" fontId="30" fillId="3" borderId="13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7" fillId="3" borderId="39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27" fillId="3" borderId="16" xfId="0" applyNumberFormat="1" applyFont="1" applyFill="1" applyBorder="1" applyAlignment="1">
      <alignment horizontal="center" vertical="center" wrapText="1"/>
    </xf>
    <xf numFmtId="4" fontId="27" fillId="3" borderId="10" xfId="0" applyNumberFormat="1" applyFont="1" applyFill="1" applyBorder="1" applyAlignment="1">
      <alignment horizontal="center" vertical="center" wrapText="1"/>
    </xf>
    <xf numFmtId="4" fontId="30" fillId="3" borderId="12" xfId="0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4" fontId="16" fillId="3" borderId="41" xfId="0" applyNumberFormat="1" applyFont="1" applyFill="1" applyBorder="1" applyAlignment="1">
      <alignment horizontal="center" vertical="center" wrapText="1"/>
    </xf>
    <xf numFmtId="4" fontId="16" fillId="3" borderId="33" xfId="0" applyNumberFormat="1" applyFont="1" applyFill="1" applyBorder="1" applyAlignment="1">
      <alignment horizontal="center" vertical="center" wrapText="1"/>
    </xf>
    <xf numFmtId="2" fontId="30" fillId="3" borderId="0" xfId="0" applyNumberFormat="1" applyFont="1" applyFill="1" applyAlignment="1">
      <alignment horizontal="left" wrapText="1"/>
    </xf>
    <xf numFmtId="49" fontId="27" fillId="3" borderId="50" xfId="0" applyNumberFormat="1" applyFont="1" applyFill="1" applyBorder="1" applyAlignment="1">
      <alignment horizontal="center" vertical="center" wrapText="1"/>
    </xf>
    <xf numFmtId="0" fontId="30" fillId="3" borderId="51" xfId="0" applyFont="1" applyFill="1" applyBorder="1" applyAlignment="1">
      <alignment horizontal="center"/>
    </xf>
    <xf numFmtId="0" fontId="28" fillId="3" borderId="50" xfId="0" applyFont="1" applyFill="1" applyBorder="1" applyAlignment="1">
      <alignment horizontal="center"/>
    </xf>
    <xf numFmtId="0" fontId="12" fillId="3" borderId="49" xfId="0" applyFont="1" applyFill="1" applyBorder="1"/>
    <xf numFmtId="0" fontId="30" fillId="3" borderId="35" xfId="0" applyFont="1" applyFill="1" applyBorder="1" applyAlignment="1">
      <alignment horizontal="left" vertical="center" wrapText="1"/>
    </xf>
    <xf numFmtId="0" fontId="30" fillId="3" borderId="34" xfId="0" applyFont="1" applyFill="1" applyBorder="1" applyAlignment="1">
      <alignment horizontal="left" vertical="center" wrapText="1"/>
    </xf>
    <xf numFmtId="0" fontId="28" fillId="3" borderId="28" xfId="0" applyFont="1" applyFill="1" applyBorder="1" applyAlignment="1">
      <alignment horizontal="left" vertical="center" wrapText="1"/>
    </xf>
    <xf numFmtId="0" fontId="30" fillId="4" borderId="38" xfId="0" applyFont="1" applyFill="1" applyBorder="1" applyAlignment="1">
      <alignment horizontal="center" vertical="center" wrapText="1"/>
    </xf>
    <xf numFmtId="164" fontId="30" fillId="3" borderId="40" xfId="0" applyNumberFormat="1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64" fontId="30" fillId="3" borderId="52" xfId="0" applyNumberFormat="1" applyFont="1" applyFill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 wrapText="1"/>
    </xf>
    <xf numFmtId="164" fontId="30" fillId="3" borderId="21" xfId="0" applyNumberFormat="1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164" fontId="30" fillId="3" borderId="27" xfId="0" applyNumberFormat="1" applyFont="1" applyFill="1" applyBorder="1" applyAlignment="1">
      <alignment horizontal="center" vertical="center" wrapText="1"/>
    </xf>
    <xf numFmtId="0" fontId="19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0" fillId="3" borderId="23" xfId="0" applyNumberFormat="1" applyFont="1" applyFill="1" applyBorder="1" applyAlignment="1">
      <alignment horizontal="center" vertical="center" wrapText="1"/>
    </xf>
    <xf numFmtId="0" fontId="19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0" fillId="3" borderId="21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 vertical="center" wrapText="1"/>
    </xf>
    <xf numFmtId="4" fontId="27" fillId="3" borderId="33" xfId="0" applyNumberFormat="1" applyFont="1" applyFill="1" applyBorder="1" applyAlignment="1">
      <alignment horizontal="center" vertical="center" wrapText="1"/>
    </xf>
    <xf numFmtId="2" fontId="39" fillId="3" borderId="41" xfId="0" applyNumberFormat="1" applyFont="1" applyFill="1" applyBorder="1" applyAlignment="1">
      <alignment horizontal="center" vertical="center" wrapText="1"/>
    </xf>
    <xf numFmtId="0" fontId="29" fillId="3" borderId="54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4" fontId="19" fillId="3" borderId="10" xfId="0" applyNumberFormat="1" applyFont="1" applyFill="1" applyBorder="1" applyAlignment="1">
      <alignment horizontal="center" vertical="center"/>
    </xf>
    <xf numFmtId="4" fontId="19" fillId="3" borderId="12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3" borderId="14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 vertical="center"/>
    </xf>
    <xf numFmtId="4" fontId="19" fillId="3" borderId="10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2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4" fontId="28" fillId="3" borderId="0" xfId="0" applyNumberFormat="1" applyFont="1" applyFill="1"/>
    <xf numFmtId="4" fontId="14" fillId="3" borderId="0" xfId="0" applyNumberFormat="1" applyFont="1" applyFill="1"/>
    <xf numFmtId="4" fontId="0" fillId="3" borderId="0" xfId="0" applyNumberFormat="1" applyFont="1" applyFill="1"/>
    <xf numFmtId="4" fontId="12" fillId="3" borderId="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/>
    </xf>
    <xf numFmtId="4" fontId="10" fillId="3" borderId="12" xfId="0" applyNumberFormat="1" applyFont="1" applyFill="1" applyBorder="1" applyAlignment="1">
      <alignment horizontal="center" vertical="center" wrapText="1"/>
    </xf>
    <xf numFmtId="4" fontId="18" fillId="3" borderId="7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4" fontId="0" fillId="3" borderId="0" xfId="0" applyNumberFormat="1" applyFont="1" applyFill="1" applyAlignment="1">
      <alignment horizontal="center" vertical="center" wrapText="1"/>
    </xf>
    <xf numFmtId="4" fontId="19" fillId="4" borderId="15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7" fillId="3" borderId="1" xfId="0" applyFont="1" applyFill="1" applyBorder="1" applyAlignment="1">
      <alignment horizontal="center"/>
    </xf>
    <xf numFmtId="4" fontId="27" fillId="3" borderId="0" xfId="0" applyNumberFormat="1" applyFont="1" applyFill="1"/>
    <xf numFmtId="4" fontId="30" fillId="3" borderId="1" xfId="0" applyNumberFormat="1" applyFont="1" applyFill="1" applyBorder="1" applyAlignment="1">
      <alignment horizontal="center" vertical="center" wrapText="1"/>
    </xf>
    <xf numFmtId="4" fontId="27" fillId="3" borderId="40" xfId="0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6" xfId="0" applyNumberFormat="1" applyFont="1" applyFill="1" applyBorder="1" applyAlignment="1">
      <alignment horizontal="center" vertical="center" wrapText="1"/>
    </xf>
    <xf numFmtId="0" fontId="43" fillId="3" borderId="0" xfId="0" applyFont="1" applyFill="1" applyAlignment="1">
      <alignment wrapText="1"/>
    </xf>
    <xf numFmtId="0" fontId="28" fillId="3" borderId="1" xfId="0" applyFont="1" applyFill="1" applyBorder="1" applyAlignment="1">
      <alignment wrapText="1"/>
    </xf>
    <xf numFmtId="0" fontId="27" fillId="3" borderId="1" xfId="0" applyFont="1" applyFill="1" applyBorder="1"/>
    <xf numFmtId="0" fontId="30" fillId="3" borderId="1" xfId="0" applyFont="1" applyFill="1" applyBorder="1"/>
    <xf numFmtId="0" fontId="28" fillId="3" borderId="1" xfId="0" applyFont="1" applyFill="1" applyBorder="1"/>
    <xf numFmtId="4" fontId="19" fillId="3" borderId="12" xfId="0" applyNumberFormat="1" applyFont="1" applyFill="1" applyBorder="1" applyAlignment="1">
      <alignment horizontal="center" vertical="center"/>
    </xf>
    <xf numFmtId="4" fontId="41" fillId="3" borderId="1" xfId="0" applyNumberFormat="1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4" fontId="19" fillId="3" borderId="12" xfId="0" applyNumberFormat="1" applyFont="1" applyFill="1" applyBorder="1" applyAlignment="1">
      <alignment horizontal="center" vertical="center"/>
    </xf>
    <xf numFmtId="4" fontId="19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10" fillId="3" borderId="15" xfId="0" applyNumberFormat="1" applyFont="1" applyFill="1" applyBorder="1" applyAlignment="1">
      <alignment horizontal="center" vertical="center"/>
    </xf>
    <xf numFmtId="165" fontId="19" fillId="3" borderId="7" xfId="0" applyNumberFormat="1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4" fontId="44" fillId="3" borderId="10" xfId="0" applyNumberFormat="1" applyFont="1" applyFill="1" applyBorder="1" applyAlignment="1">
      <alignment horizontal="center" vertical="center"/>
    </xf>
    <xf numFmtId="4" fontId="44" fillId="3" borderId="1" xfId="0" applyNumberFormat="1" applyFont="1" applyFill="1" applyBorder="1" applyAlignment="1">
      <alignment horizontal="center" vertical="center"/>
    </xf>
    <xf numFmtId="4" fontId="45" fillId="3" borderId="12" xfId="0" applyNumberFormat="1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wrapText="1"/>
    </xf>
    <xf numFmtId="0" fontId="15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15" xfId="2" applyNumberFormat="1" applyFont="1" applyFill="1" applyBorder="1" applyAlignment="1" applyProtection="1">
      <alignment horizontal="center" vertical="center" wrapText="1"/>
      <protection locked="0"/>
    </xf>
    <xf numFmtId="4" fontId="19" fillId="3" borderId="10" xfId="0" applyNumberFormat="1" applyFont="1" applyFill="1" applyBorder="1" applyAlignment="1">
      <alignment horizontal="center" vertical="center"/>
    </xf>
    <xf numFmtId="4" fontId="19" fillId="3" borderId="12" xfId="0" applyNumberFormat="1" applyFont="1" applyFill="1" applyBorder="1" applyAlignment="1">
      <alignment horizontal="center" vertical="center"/>
    </xf>
    <xf numFmtId="4" fontId="19" fillId="3" borderId="13" xfId="0" applyNumberFormat="1" applyFont="1" applyFill="1" applyBorder="1" applyAlignment="1">
      <alignment horizontal="center" vertical="center"/>
    </xf>
    <xf numFmtId="4" fontId="19" fillId="3" borderId="33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4" fontId="19" fillId="3" borderId="12" xfId="0" applyNumberFormat="1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0" fontId="41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 vertical="center" wrapText="1"/>
    </xf>
    <xf numFmtId="0" fontId="34" fillId="3" borderId="48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zoomScale="70" zoomScaleSheetLayoutView="70" workbookViewId="0">
      <pane ySplit="5" topLeftCell="A27" activePane="bottomLeft" state="frozen"/>
      <selection pane="bottomLeft" activeCell="A54" sqref="A54:XFD54"/>
    </sheetView>
  </sheetViews>
  <sheetFormatPr defaultRowHeight="12.75" x14ac:dyDescent="0.2"/>
  <cols>
    <col min="1" max="1" width="22.85546875" style="6" customWidth="1"/>
    <col min="2" max="2" width="66" customWidth="1"/>
    <col min="3" max="3" width="20.7109375" customWidth="1"/>
    <col min="4" max="4" width="18.28515625" style="238" customWidth="1"/>
    <col min="5" max="5" width="19.7109375" style="224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67" t="s">
        <v>94</v>
      </c>
      <c r="E1" s="267"/>
      <c r="F1" s="2"/>
    </row>
    <row r="2" spans="1:9" ht="25.5" hidden="1" customHeight="1" x14ac:dyDescent="0.25">
      <c r="D2" s="267" t="s">
        <v>96</v>
      </c>
      <c r="E2" s="267"/>
      <c r="F2" s="2"/>
    </row>
    <row r="3" spans="1:9" s="16" customFormat="1" ht="20.25" x14ac:dyDescent="0.3">
      <c r="A3" s="14"/>
      <c r="B3" s="15" t="s">
        <v>134</v>
      </c>
      <c r="C3" s="15"/>
      <c r="D3" s="15"/>
      <c r="E3" s="223"/>
      <c r="F3" s="15"/>
    </row>
    <row r="4" spans="1:9" ht="13.5" thickBot="1" x14ac:dyDescent="0.25">
      <c r="A4" s="8"/>
      <c r="B4" s="9"/>
      <c r="C4" s="9"/>
      <c r="D4" s="9"/>
      <c r="F4" s="9"/>
    </row>
    <row r="5" spans="1:9" s="13" customFormat="1" ht="48" thickBot="1" x14ac:dyDescent="0.3">
      <c r="A5" s="21" t="s">
        <v>12</v>
      </c>
      <c r="B5" s="22" t="s">
        <v>13</v>
      </c>
      <c r="C5" s="21" t="s">
        <v>135</v>
      </c>
      <c r="D5" s="22" t="s">
        <v>14</v>
      </c>
      <c r="E5" s="225" t="s">
        <v>156</v>
      </c>
      <c r="F5" s="23" t="s">
        <v>27</v>
      </c>
    </row>
    <row r="6" spans="1:9" s="54" customFormat="1" ht="38.25" customHeight="1" thickBot="1" x14ac:dyDescent="0.3">
      <c r="A6" s="268" t="s">
        <v>86</v>
      </c>
      <c r="B6" s="269"/>
      <c r="C6" s="205">
        <f>C9</f>
        <v>0</v>
      </c>
      <c r="D6" s="205">
        <f>D9</f>
        <v>30410.81</v>
      </c>
      <c r="E6" s="205">
        <f>E9</f>
        <v>0</v>
      </c>
      <c r="F6" s="24"/>
    </row>
    <row r="7" spans="1:9" ht="30" x14ac:dyDescent="0.25">
      <c r="A7" s="28">
        <v>12020200</v>
      </c>
      <c r="B7" s="29" t="s">
        <v>47</v>
      </c>
      <c r="C7" s="206">
        <v>0</v>
      </c>
      <c r="D7" s="270">
        <v>30410.81</v>
      </c>
      <c r="E7" s="206">
        <v>0</v>
      </c>
      <c r="F7" s="30"/>
      <c r="H7" s="4"/>
    </row>
    <row r="8" spans="1:9" ht="45.75" customHeight="1" thickBot="1" x14ac:dyDescent="0.3">
      <c r="A8" s="31">
        <v>18041500</v>
      </c>
      <c r="B8" s="32" t="s">
        <v>48</v>
      </c>
      <c r="C8" s="207">
        <v>0</v>
      </c>
      <c r="D8" s="271"/>
      <c r="E8" s="207">
        <v>0</v>
      </c>
      <c r="F8" s="33"/>
      <c r="H8" s="4"/>
    </row>
    <row r="9" spans="1:9" s="56" customFormat="1" ht="31.5" customHeight="1" thickBot="1" x14ac:dyDescent="0.3">
      <c r="A9" s="25"/>
      <c r="B9" s="26" t="s">
        <v>23</v>
      </c>
      <c r="C9" s="205">
        <v>0</v>
      </c>
      <c r="D9" s="205">
        <f>D7</f>
        <v>30410.81</v>
      </c>
      <c r="E9" s="205">
        <f>E7+E8</f>
        <v>0</v>
      </c>
      <c r="F9" s="55"/>
      <c r="H9" s="57"/>
    </row>
    <row r="10" spans="1:9" ht="30" customHeight="1" x14ac:dyDescent="0.25">
      <c r="A10" s="34" t="s">
        <v>49</v>
      </c>
      <c r="B10" s="29" t="s">
        <v>50</v>
      </c>
      <c r="C10" s="206">
        <v>0</v>
      </c>
      <c r="D10" s="264">
        <v>423914.41</v>
      </c>
      <c r="E10" s="206">
        <v>0</v>
      </c>
      <c r="F10" s="30"/>
      <c r="H10" s="4"/>
    </row>
    <row r="11" spans="1:9" s="10" customFormat="1" ht="62.25" customHeight="1" x14ac:dyDescent="0.25">
      <c r="A11" s="35">
        <v>33010100</v>
      </c>
      <c r="B11" s="32" t="s">
        <v>145</v>
      </c>
      <c r="C11" s="207">
        <v>0</v>
      </c>
      <c r="D11" s="272"/>
      <c r="E11" s="250">
        <v>806005.16</v>
      </c>
      <c r="F11" s="30"/>
    </row>
    <row r="12" spans="1:9" s="10" customFormat="1" ht="19.5" customHeight="1" x14ac:dyDescent="0.25">
      <c r="A12" s="36">
        <v>24170000</v>
      </c>
      <c r="B12" s="32" t="s">
        <v>71</v>
      </c>
      <c r="C12" s="208">
        <v>100000</v>
      </c>
      <c r="D12" s="272"/>
      <c r="E12" s="209">
        <v>3577776.43</v>
      </c>
      <c r="F12" s="30"/>
    </row>
    <row r="13" spans="1:9" ht="32.25" customHeight="1" x14ac:dyDescent="0.25">
      <c r="A13" s="36" t="s">
        <v>75</v>
      </c>
      <c r="B13" s="32" t="s">
        <v>56</v>
      </c>
      <c r="C13" s="207">
        <v>0</v>
      </c>
      <c r="D13" s="272"/>
      <c r="E13" s="250">
        <v>0</v>
      </c>
      <c r="F13" s="37"/>
      <c r="H13" s="4"/>
    </row>
    <row r="14" spans="1:9" s="10" customFormat="1" ht="26.25" customHeight="1" x14ac:dyDescent="0.25">
      <c r="A14" s="36">
        <v>41053900</v>
      </c>
      <c r="B14" s="38" t="s">
        <v>99</v>
      </c>
      <c r="C14" s="209">
        <v>17000000</v>
      </c>
      <c r="D14" s="272"/>
      <c r="E14" s="209">
        <v>16703841.449999999</v>
      </c>
      <c r="F14" s="39"/>
      <c r="H14" s="149"/>
      <c r="I14" s="149"/>
    </row>
    <row r="15" spans="1:9" s="10" customFormat="1" ht="30.75" customHeight="1" x14ac:dyDescent="0.25">
      <c r="A15" s="35">
        <v>41034503</v>
      </c>
      <c r="B15" s="32" t="s">
        <v>93</v>
      </c>
      <c r="C15" s="209">
        <v>0</v>
      </c>
      <c r="D15" s="272"/>
      <c r="E15" s="207">
        <v>0</v>
      </c>
      <c r="F15" s="33"/>
    </row>
    <row r="16" spans="1:9" ht="26.25" customHeight="1" thickBot="1" x14ac:dyDescent="0.25">
      <c r="A16" s="35"/>
      <c r="B16" s="58" t="s">
        <v>77</v>
      </c>
      <c r="C16" s="210">
        <f>C12</f>
        <v>100000</v>
      </c>
      <c r="D16" s="273"/>
      <c r="E16" s="207">
        <f>E10+E12+E11+E14+E15</f>
        <v>21087623.039999999</v>
      </c>
      <c r="F16" s="33"/>
      <c r="H16" s="4"/>
    </row>
    <row r="17" spans="1:40" s="7" customFormat="1" ht="23.25" customHeight="1" thickBot="1" x14ac:dyDescent="0.25">
      <c r="A17" s="256" t="s">
        <v>75</v>
      </c>
      <c r="B17" s="257" t="s">
        <v>84</v>
      </c>
      <c r="C17" s="258">
        <v>24845600</v>
      </c>
      <c r="D17" s="234"/>
      <c r="E17" s="254">
        <v>32545150</v>
      </c>
      <c r="F17" s="259"/>
      <c r="H17" s="260" t="s">
        <v>90</v>
      </c>
    </row>
    <row r="18" spans="1:40" s="56" customFormat="1" ht="26.25" customHeight="1" thickBot="1" x14ac:dyDescent="0.3">
      <c r="A18" s="59"/>
      <c r="B18" s="27" t="s">
        <v>51</v>
      </c>
      <c r="C18" s="211">
        <f>C10+C11+C12+C14</f>
        <v>17100000</v>
      </c>
      <c r="D18" s="218">
        <f>D10</f>
        <v>423914.41</v>
      </c>
      <c r="E18" s="218">
        <f>E16</f>
        <v>21087623.039999999</v>
      </c>
      <c r="F18" s="60"/>
      <c r="H18" s="61"/>
    </row>
    <row r="19" spans="1:40" s="10" customFormat="1" ht="29.25" customHeight="1" x14ac:dyDescent="0.25">
      <c r="A19" s="40">
        <v>19010100</v>
      </c>
      <c r="B19" s="29" t="s">
        <v>78</v>
      </c>
      <c r="C19" s="206">
        <v>55000</v>
      </c>
      <c r="D19" s="264">
        <v>670362.79</v>
      </c>
      <c r="E19" s="261">
        <v>195260.19</v>
      </c>
      <c r="F19" s="41"/>
    </row>
    <row r="20" spans="1:40" s="10" customFormat="1" ht="30.75" customHeight="1" x14ac:dyDescent="0.25">
      <c r="A20" s="36">
        <v>19010200</v>
      </c>
      <c r="B20" s="38" t="s">
        <v>79</v>
      </c>
      <c r="C20" s="209">
        <v>24700</v>
      </c>
      <c r="D20" s="265"/>
      <c r="E20" s="262">
        <v>27019.26</v>
      </c>
      <c r="F20" s="42"/>
    </row>
    <row r="21" spans="1:40" s="10" customFormat="1" ht="44.25" customHeight="1" x14ac:dyDescent="0.25">
      <c r="A21" s="36">
        <v>19010300</v>
      </c>
      <c r="B21" s="38" t="s">
        <v>80</v>
      </c>
      <c r="C21" s="209">
        <v>300</v>
      </c>
      <c r="D21" s="265"/>
      <c r="E21" s="262">
        <v>5555.32</v>
      </c>
      <c r="F21" s="42"/>
    </row>
    <row r="22" spans="1:40" s="10" customFormat="1" ht="44.25" customHeight="1" thickBot="1" x14ac:dyDescent="0.3">
      <c r="A22" s="35">
        <v>24062100</v>
      </c>
      <c r="B22" s="43" t="s">
        <v>81</v>
      </c>
      <c r="C22" s="207">
        <v>0</v>
      </c>
      <c r="D22" s="266"/>
      <c r="E22" s="207">
        <v>0</v>
      </c>
      <c r="F22" s="37"/>
      <c r="I22" s="11"/>
    </row>
    <row r="23" spans="1:40" s="56" customFormat="1" ht="19.5" customHeight="1" thickBot="1" x14ac:dyDescent="0.3">
      <c r="A23" s="25"/>
      <c r="B23" s="26" t="s">
        <v>52</v>
      </c>
      <c r="C23" s="205">
        <f>C19+C20+C21+C22</f>
        <v>80000</v>
      </c>
      <c r="D23" s="205">
        <f>D19</f>
        <v>670362.79</v>
      </c>
      <c r="E23" s="205">
        <f>E19+E20+E21+E22</f>
        <v>227834.77000000002</v>
      </c>
      <c r="F23" s="62"/>
      <c r="H23" s="61"/>
      <c r="I23" s="63"/>
    </row>
    <row r="24" spans="1:40" s="65" customFormat="1" ht="42" customHeight="1" thickBot="1" x14ac:dyDescent="0.3">
      <c r="A24" s="64">
        <v>21110000</v>
      </c>
      <c r="B24" s="68" t="s">
        <v>89</v>
      </c>
      <c r="C24" s="212">
        <v>0</v>
      </c>
      <c r="D24" s="212">
        <v>468589.15</v>
      </c>
      <c r="E24" s="263">
        <v>26027.4</v>
      </c>
      <c r="F24" s="69"/>
      <c r="H24" s="66"/>
      <c r="I24" s="67"/>
    </row>
    <row r="25" spans="1:40" s="253" customFormat="1" ht="29.25" customHeight="1" thickBot="1" x14ac:dyDescent="0.3">
      <c r="A25" s="268" t="s">
        <v>87</v>
      </c>
      <c r="B25" s="269"/>
      <c r="C25" s="205">
        <f t="shared" ref="C25:D25" si="0">C26</f>
        <v>7800000</v>
      </c>
      <c r="D25" s="205">
        <f t="shared" si="0"/>
        <v>553874.20000000007</v>
      </c>
      <c r="E25" s="205">
        <f>E26</f>
        <v>3299634.06</v>
      </c>
      <c r="F25" s="27"/>
    </row>
    <row r="26" spans="1:40" ht="29.25" customHeight="1" thickBot="1" x14ac:dyDescent="0.25">
      <c r="A26" s="71"/>
      <c r="B26" s="52" t="s">
        <v>22</v>
      </c>
      <c r="C26" s="213">
        <f t="shared" ref="C26:D26" si="1">C27+C28+C30+C32+C33+C31</f>
        <v>7800000</v>
      </c>
      <c r="D26" s="213">
        <f t="shared" si="1"/>
        <v>553874.20000000007</v>
      </c>
      <c r="E26" s="213">
        <f>E27+E28+E30+E32+E33+E31</f>
        <v>3299634.06</v>
      </c>
      <c r="F26" s="53"/>
      <c r="H26" s="277"/>
      <c r="I26" s="278"/>
      <c r="J26" s="278"/>
    </row>
    <row r="27" spans="1:40" s="5" customFormat="1" ht="48.75" customHeight="1" x14ac:dyDescent="0.2">
      <c r="A27" s="44">
        <v>25010100</v>
      </c>
      <c r="B27" s="70" t="s">
        <v>141</v>
      </c>
      <c r="C27" s="214">
        <v>7800000</v>
      </c>
      <c r="D27" s="287">
        <v>518667.78</v>
      </c>
      <c r="E27" s="252">
        <v>2616257.33</v>
      </c>
      <c r="F27" s="70"/>
      <c r="G27" s="18">
        <f>53580+201114.63+121095.28+133728+444981+570774.09+292809.63+329697</f>
        <v>2147779.63</v>
      </c>
      <c r="H27" s="20" t="s">
        <v>140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</row>
    <row r="28" spans="1:40" s="73" customFormat="1" ht="28.5" customHeight="1" x14ac:dyDescent="0.2">
      <c r="A28" s="44">
        <v>25010400</v>
      </c>
      <c r="B28" s="44" t="s">
        <v>102</v>
      </c>
      <c r="C28" s="215">
        <v>0</v>
      </c>
      <c r="D28" s="286"/>
      <c r="E28" s="215">
        <v>175.46</v>
      </c>
      <c r="F28" s="44"/>
      <c r="H28" s="74"/>
      <c r="I28" s="19"/>
      <c r="J28" s="75"/>
    </row>
    <row r="29" spans="1:40" s="73" customFormat="1" ht="24.75" hidden="1" customHeight="1" x14ac:dyDescent="0.2">
      <c r="A29" s="44"/>
      <c r="B29" s="44" t="s">
        <v>43</v>
      </c>
      <c r="C29" s="215"/>
      <c r="D29" s="215"/>
      <c r="E29" s="215"/>
      <c r="F29" s="44"/>
    </row>
    <row r="30" spans="1:40" s="73" customFormat="1" ht="29.25" customHeight="1" x14ac:dyDescent="0.2">
      <c r="A30" s="44">
        <v>25010100</v>
      </c>
      <c r="B30" s="44" t="s">
        <v>28</v>
      </c>
      <c r="C30" s="215">
        <v>0</v>
      </c>
      <c r="D30" s="285">
        <v>35206.42</v>
      </c>
      <c r="E30" s="215">
        <v>84837</v>
      </c>
      <c r="F30" s="44"/>
    </row>
    <row r="31" spans="1:40" s="73" customFormat="1" ht="29.25" customHeight="1" x14ac:dyDescent="0.2">
      <c r="A31" s="44">
        <v>25010300</v>
      </c>
      <c r="B31" s="44" t="s">
        <v>127</v>
      </c>
      <c r="C31" s="215"/>
      <c r="D31" s="286"/>
      <c r="E31" s="215">
        <v>15303.73</v>
      </c>
      <c r="F31" s="44"/>
    </row>
    <row r="32" spans="1:40" s="73" customFormat="1" ht="29.25" customHeight="1" x14ac:dyDescent="0.2">
      <c r="A32" s="44">
        <v>25010100</v>
      </c>
      <c r="B32" s="44" t="s">
        <v>46</v>
      </c>
      <c r="C32" s="215">
        <v>0</v>
      </c>
      <c r="D32" s="215">
        <v>0</v>
      </c>
      <c r="E32" s="215"/>
      <c r="F32" s="44"/>
    </row>
    <row r="33" spans="1:9" s="73" customFormat="1" ht="31.5" customHeight="1" thickBot="1" x14ac:dyDescent="0.25">
      <c r="A33" s="44">
        <v>25020100</v>
      </c>
      <c r="B33" s="44" t="s">
        <v>101</v>
      </c>
      <c r="C33" s="215">
        <v>0</v>
      </c>
      <c r="D33" s="215">
        <v>0</v>
      </c>
      <c r="E33" s="215">
        <v>583060.54</v>
      </c>
      <c r="F33" s="44" t="s">
        <v>21</v>
      </c>
      <c r="G33" s="17"/>
      <c r="H33" s="76" t="s">
        <v>103</v>
      </c>
      <c r="I33" s="73" t="s">
        <v>139</v>
      </c>
    </row>
    <row r="34" spans="1:9" s="9" customFormat="1" ht="21.75" hidden="1" customHeight="1" x14ac:dyDescent="0.2">
      <c r="A34" s="46" t="s">
        <v>88</v>
      </c>
      <c r="B34" s="45" t="s">
        <v>45</v>
      </c>
      <c r="C34" s="215">
        <v>0</v>
      </c>
      <c r="D34" s="219">
        <f>1030.35+0.7</f>
        <v>1031.05</v>
      </c>
      <c r="E34" s="219">
        <v>0</v>
      </c>
      <c r="F34" s="47" t="s">
        <v>21</v>
      </c>
      <c r="G34" s="72"/>
      <c r="H34" s="72"/>
    </row>
    <row r="35" spans="1:9" ht="29.25" hidden="1" customHeight="1" x14ac:dyDescent="0.2">
      <c r="A35" s="46" t="s">
        <v>20</v>
      </c>
      <c r="B35" s="45" t="s">
        <v>60</v>
      </c>
      <c r="C35" s="215">
        <v>0</v>
      </c>
      <c r="D35" s="215">
        <v>0</v>
      </c>
      <c r="E35" s="219">
        <v>0</v>
      </c>
      <c r="F35" s="47" t="s">
        <v>21</v>
      </c>
      <c r="G35" s="162"/>
      <c r="H35" s="162"/>
    </row>
    <row r="36" spans="1:9" ht="29.25" hidden="1" customHeight="1" x14ac:dyDescent="0.2">
      <c r="A36" s="46" t="s">
        <v>30</v>
      </c>
      <c r="B36" s="45" t="s">
        <v>42</v>
      </c>
      <c r="C36" s="215">
        <v>0</v>
      </c>
      <c r="D36" s="215">
        <v>0</v>
      </c>
      <c r="E36" s="219"/>
      <c r="F36" s="47" t="s">
        <v>21</v>
      </c>
      <c r="G36" s="162"/>
      <c r="H36" s="162"/>
    </row>
    <row r="37" spans="1:9" ht="15.75" hidden="1" customHeight="1" x14ac:dyDescent="0.25">
      <c r="A37" s="46" t="s">
        <v>30</v>
      </c>
      <c r="B37" s="45" t="s">
        <v>59</v>
      </c>
      <c r="C37" s="215">
        <v>0</v>
      </c>
      <c r="D37" s="215">
        <v>0</v>
      </c>
      <c r="E37" s="226">
        <v>0</v>
      </c>
      <c r="F37" s="47"/>
      <c r="G37" s="162"/>
      <c r="H37" s="162"/>
    </row>
    <row r="38" spans="1:9" ht="16.5" hidden="1" customHeight="1" x14ac:dyDescent="0.2">
      <c r="A38" s="46" t="s">
        <v>19</v>
      </c>
      <c r="B38" s="45" t="s">
        <v>61</v>
      </c>
      <c r="C38" s="215">
        <v>0</v>
      </c>
      <c r="D38" s="215">
        <v>0</v>
      </c>
      <c r="E38" s="219">
        <v>0</v>
      </c>
      <c r="F38" s="47" t="s">
        <v>21</v>
      </c>
      <c r="G38" s="279" t="s">
        <v>76</v>
      </c>
      <c r="H38" s="280"/>
      <c r="I38" s="280"/>
    </row>
    <row r="39" spans="1:9" ht="12.75" hidden="1" customHeight="1" x14ac:dyDescent="0.2">
      <c r="A39" s="45">
        <v>110502</v>
      </c>
      <c r="B39" s="45" t="s">
        <v>62</v>
      </c>
      <c r="C39" s="215">
        <v>0</v>
      </c>
      <c r="D39" s="215">
        <v>0</v>
      </c>
      <c r="E39" s="219"/>
      <c r="F39" s="47" t="s">
        <v>21</v>
      </c>
      <c r="G39" s="162"/>
      <c r="H39" s="162"/>
    </row>
    <row r="40" spans="1:9" ht="13.5" hidden="1" customHeight="1" x14ac:dyDescent="0.2">
      <c r="A40" s="45">
        <v>100102</v>
      </c>
      <c r="B40" s="45" t="s">
        <v>63</v>
      </c>
      <c r="C40" s="215">
        <v>0</v>
      </c>
      <c r="D40" s="215">
        <v>0</v>
      </c>
      <c r="E40" s="219">
        <v>0</v>
      </c>
      <c r="F40" s="47" t="s">
        <v>21</v>
      </c>
      <c r="G40" s="162"/>
      <c r="H40" s="162"/>
    </row>
    <row r="41" spans="1:9" ht="17.25" hidden="1" customHeight="1" x14ac:dyDescent="0.2">
      <c r="A41" s="45">
        <v>100201</v>
      </c>
      <c r="B41" s="45" t="s">
        <v>64</v>
      </c>
      <c r="C41" s="215">
        <v>0</v>
      </c>
      <c r="D41" s="215">
        <v>0</v>
      </c>
      <c r="E41" s="219">
        <v>0</v>
      </c>
      <c r="F41" s="47" t="s">
        <v>21</v>
      </c>
      <c r="G41" s="162"/>
      <c r="H41" s="162"/>
    </row>
    <row r="42" spans="1:9" ht="54.75" hidden="1" customHeight="1" x14ac:dyDescent="0.2">
      <c r="A42" s="45">
        <v>100208</v>
      </c>
      <c r="B42" s="45" t="s">
        <v>40</v>
      </c>
      <c r="C42" s="215">
        <v>0</v>
      </c>
      <c r="D42" s="215">
        <v>0</v>
      </c>
      <c r="E42" s="219"/>
      <c r="F42" s="47" t="s">
        <v>21</v>
      </c>
      <c r="G42" s="162"/>
      <c r="H42" s="162"/>
    </row>
    <row r="43" spans="1:9" ht="14.25" hidden="1" customHeight="1" x14ac:dyDescent="0.2">
      <c r="A43" s="45">
        <v>100202</v>
      </c>
      <c r="B43" s="45" t="s">
        <v>65</v>
      </c>
      <c r="C43" s="215">
        <v>0</v>
      </c>
      <c r="D43" s="215">
        <v>0</v>
      </c>
      <c r="E43" s="219">
        <v>0</v>
      </c>
      <c r="F43" s="47" t="s">
        <v>21</v>
      </c>
      <c r="G43" s="162"/>
      <c r="H43" s="162"/>
    </row>
    <row r="44" spans="1:9" ht="14.25" hidden="1" customHeight="1" x14ac:dyDescent="0.2">
      <c r="A44" s="45">
        <v>100203</v>
      </c>
      <c r="B44" s="45" t="s">
        <v>66</v>
      </c>
      <c r="C44" s="215">
        <v>0</v>
      </c>
      <c r="D44" s="215">
        <v>0</v>
      </c>
      <c r="E44" s="219">
        <v>0</v>
      </c>
      <c r="F44" s="47" t="s">
        <v>21</v>
      </c>
      <c r="G44" s="162"/>
      <c r="H44" s="162"/>
    </row>
    <row r="45" spans="1:9" ht="15.75" hidden="1" customHeight="1" x14ac:dyDescent="0.2">
      <c r="A45" s="45">
        <v>110502</v>
      </c>
      <c r="B45" s="45" t="s">
        <v>67</v>
      </c>
      <c r="C45" s="215">
        <v>0</v>
      </c>
      <c r="D45" s="215">
        <v>0</v>
      </c>
      <c r="E45" s="219">
        <v>0</v>
      </c>
      <c r="F45" s="47" t="s">
        <v>21</v>
      </c>
      <c r="G45" s="162"/>
      <c r="H45" s="3"/>
    </row>
    <row r="46" spans="1:9" ht="15.75" hidden="1" customHeight="1" x14ac:dyDescent="0.2">
      <c r="A46" s="45">
        <v>120201</v>
      </c>
      <c r="B46" s="48" t="s">
        <v>68</v>
      </c>
      <c r="C46" s="215">
        <v>0</v>
      </c>
      <c r="D46" s="215">
        <v>0</v>
      </c>
      <c r="E46" s="219">
        <v>0</v>
      </c>
      <c r="F46" s="47" t="s">
        <v>21</v>
      </c>
      <c r="G46" s="162"/>
      <c r="H46" s="162"/>
    </row>
    <row r="47" spans="1:9" ht="16.5" hidden="1" customHeight="1" thickBot="1" x14ac:dyDescent="0.25">
      <c r="A47" s="153">
        <v>250404</v>
      </c>
      <c r="B47" s="153" t="s">
        <v>69</v>
      </c>
      <c r="C47" s="216">
        <v>0</v>
      </c>
      <c r="D47" s="255">
        <v>0</v>
      </c>
      <c r="E47" s="227">
        <v>0</v>
      </c>
      <c r="F47" s="47" t="s">
        <v>21</v>
      </c>
      <c r="G47" s="162"/>
      <c r="H47" s="162"/>
    </row>
    <row r="48" spans="1:9" ht="45.75" thickBot="1" x14ac:dyDescent="0.25">
      <c r="A48" s="154">
        <v>50110000</v>
      </c>
      <c r="B48" s="155" t="s">
        <v>97</v>
      </c>
      <c r="C48" s="217">
        <v>320000</v>
      </c>
      <c r="D48" s="220">
        <v>384881.07</v>
      </c>
      <c r="E48" s="228">
        <v>169155.79</v>
      </c>
      <c r="F48" s="152" t="s">
        <v>21</v>
      </c>
      <c r="G48" s="162"/>
      <c r="H48" s="162"/>
    </row>
    <row r="49" spans="1:8" s="56" customFormat="1" ht="45.75" customHeight="1" thickBot="1" x14ac:dyDescent="0.3">
      <c r="A49" s="274" t="s">
        <v>159</v>
      </c>
      <c r="B49" s="275"/>
      <c r="C49" s="204">
        <f>C6+C18+C23+C25+C48+C24</f>
        <v>25300000</v>
      </c>
      <c r="D49" s="204">
        <f t="shared" ref="D49" si="2">D6+D18+D23+D25+D48+D24</f>
        <v>2532032.4300000002</v>
      </c>
      <c r="E49" s="204">
        <f>E6+E18+E23+E25+E48+E24</f>
        <v>24810275.059999995</v>
      </c>
      <c r="F49" s="77" t="e">
        <f t="shared" ref="F49:G49" si="3">F6+F18+F23+F25+F48+F24</f>
        <v>#VALUE!</v>
      </c>
      <c r="G49" s="77">
        <f t="shared" si="3"/>
        <v>0</v>
      </c>
      <c r="H49" s="150"/>
    </row>
    <row r="50" spans="1:8" s="56" customFormat="1" ht="34.5" hidden="1" customHeight="1" thickBot="1" x14ac:dyDescent="0.3">
      <c r="A50" s="281" t="s">
        <v>57</v>
      </c>
      <c r="B50" s="282"/>
      <c r="C50" s="79" t="e">
        <f>#REF!</f>
        <v>#REF!</v>
      </c>
      <c r="D50" s="79">
        <v>0</v>
      </c>
      <c r="E50" s="229" t="e">
        <f>#REF!</f>
        <v>#REF!</v>
      </c>
      <c r="F50" s="78" t="e">
        <f>(#REF!+E28)/C50</f>
        <v>#REF!</v>
      </c>
      <c r="H50" s="150"/>
    </row>
    <row r="51" spans="1:8" s="56" customFormat="1" ht="34.5" hidden="1" customHeight="1" thickBot="1" x14ac:dyDescent="0.3">
      <c r="A51" s="283" t="s">
        <v>72</v>
      </c>
      <c r="B51" s="284"/>
      <c r="C51" s="80">
        <v>0</v>
      </c>
      <c r="D51" s="80">
        <v>0</v>
      </c>
      <c r="E51" s="230">
        <v>0</v>
      </c>
      <c r="F51" s="81" t="e">
        <f>(#REF!+E29)/C51</f>
        <v>#REF!</v>
      </c>
      <c r="H51" s="150"/>
    </row>
    <row r="52" spans="1:8" s="56" customFormat="1" ht="42.75" hidden="1" customHeight="1" thickBot="1" x14ac:dyDescent="0.3">
      <c r="A52" s="274" t="s">
        <v>100</v>
      </c>
      <c r="B52" s="275"/>
      <c r="C52" s="77">
        <f>C49+C14</f>
        <v>42300000</v>
      </c>
      <c r="D52" s="77">
        <f>D49</f>
        <v>2532032.4300000002</v>
      </c>
      <c r="E52" s="204">
        <f>E49+E14+E15</f>
        <v>41514116.50999999</v>
      </c>
      <c r="F52" s="78"/>
      <c r="H52" s="150"/>
    </row>
    <row r="53" spans="1:8" ht="27" customHeight="1" x14ac:dyDescent="0.2">
      <c r="A53" s="49"/>
      <c r="B53" s="49"/>
      <c r="C53" s="50"/>
      <c r="D53" s="50"/>
      <c r="E53" s="231"/>
      <c r="F53" s="51"/>
    </row>
    <row r="54" spans="1:8" s="83" customFormat="1" ht="15.75" customHeight="1" x14ac:dyDescent="0.25">
      <c r="A54" s="276" t="s">
        <v>161</v>
      </c>
      <c r="B54" s="276"/>
      <c r="C54" s="82"/>
      <c r="D54" s="235"/>
      <c r="E54" s="232" t="s">
        <v>162</v>
      </c>
      <c r="F54" s="82"/>
      <c r="H54" s="84"/>
    </row>
    <row r="55" spans="1:8" s="7" customFormat="1" x14ac:dyDescent="0.2">
      <c r="A55" s="12"/>
      <c r="B55" s="12"/>
      <c r="C55" s="12"/>
      <c r="D55" s="236"/>
      <c r="E55" s="233"/>
    </row>
    <row r="56" spans="1:8" x14ac:dyDescent="0.2">
      <c r="A56" s="1"/>
      <c r="B56" s="1"/>
      <c r="C56" s="1"/>
      <c r="D56" s="237"/>
      <c r="E56" s="233"/>
    </row>
    <row r="57" spans="1:8" x14ac:dyDescent="0.2">
      <c r="A57" s="1"/>
      <c r="B57" s="1"/>
      <c r="C57" s="1"/>
      <c r="D57" s="237"/>
      <c r="E57" s="233"/>
    </row>
    <row r="58" spans="1:8" x14ac:dyDescent="0.2">
      <c r="A58" s="1"/>
      <c r="B58" s="1"/>
      <c r="C58" s="1"/>
      <c r="D58" s="237"/>
      <c r="E58" s="233"/>
    </row>
    <row r="59" spans="1:8" x14ac:dyDescent="0.2">
      <c r="A59" s="1"/>
      <c r="B59" s="1"/>
      <c r="C59" s="1"/>
      <c r="D59" s="237"/>
      <c r="E59" s="233"/>
    </row>
    <row r="60" spans="1:8" x14ac:dyDescent="0.2">
      <c r="A60" s="1"/>
      <c r="B60" s="1"/>
      <c r="C60" s="1"/>
      <c r="D60" s="237"/>
      <c r="E60" s="233"/>
    </row>
    <row r="61" spans="1:8" x14ac:dyDescent="0.2">
      <c r="A61" s="1"/>
      <c r="B61" s="1"/>
      <c r="C61" s="1"/>
      <c r="D61" s="237"/>
      <c r="E61" s="233"/>
    </row>
    <row r="62" spans="1:8" x14ac:dyDescent="0.2">
      <c r="A62" s="1"/>
      <c r="B62" s="1"/>
      <c r="C62" s="1"/>
      <c r="D62" s="237"/>
      <c r="E62" s="233"/>
    </row>
  </sheetData>
  <mergeCells count="16">
    <mergeCell ref="A52:B52"/>
    <mergeCell ref="A54:B54"/>
    <mergeCell ref="A25:B25"/>
    <mergeCell ref="H26:J26"/>
    <mergeCell ref="G38:I38"/>
    <mergeCell ref="A49:B49"/>
    <mergeCell ref="A50:B50"/>
    <mergeCell ref="A51:B51"/>
    <mergeCell ref="D30:D31"/>
    <mergeCell ref="D27:D28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B36" zoomScaleNormal="100" zoomScaleSheetLayoutView="100" workbookViewId="0">
      <selection activeCell="G54" sqref="G54"/>
    </sheetView>
  </sheetViews>
  <sheetFormatPr defaultRowHeight="12.75" x14ac:dyDescent="0.2"/>
  <cols>
    <col min="1" max="1" width="18.28515625" style="85" hidden="1" customWidth="1"/>
    <col min="2" max="2" width="35.140625" style="85" customWidth="1"/>
    <col min="3" max="3" width="21" style="85" customWidth="1"/>
    <col min="4" max="4" width="19" style="85" customWidth="1"/>
    <col min="5" max="5" width="17.7109375" style="85" customWidth="1"/>
    <col min="6" max="6" width="20.140625" style="85" customWidth="1"/>
    <col min="7" max="7" width="22.7109375" style="85" customWidth="1"/>
    <col min="8" max="8" width="19.42578125" style="85" hidden="1" customWidth="1"/>
    <col min="9" max="9" width="19.28515625" style="85" customWidth="1"/>
    <col min="10" max="10" width="34.140625" style="85" customWidth="1"/>
    <col min="11" max="11" width="14.140625" style="85" customWidth="1"/>
    <col min="12" max="12" width="14" style="85" customWidth="1"/>
    <col min="13" max="16384" width="9.140625" style="85"/>
  </cols>
  <sheetData>
    <row r="1" spans="1:12" hidden="1" x14ac:dyDescent="0.2">
      <c r="F1" s="288" t="s">
        <v>95</v>
      </c>
      <c r="G1" s="288"/>
    </row>
    <row r="2" spans="1:12" ht="30.75" hidden="1" customHeight="1" x14ac:dyDescent="0.2">
      <c r="F2" s="267" t="s">
        <v>96</v>
      </c>
      <c r="G2" s="267"/>
    </row>
    <row r="3" spans="1:12" ht="18" customHeight="1" x14ac:dyDescent="0.25">
      <c r="A3" s="289" t="s">
        <v>137</v>
      </c>
      <c r="B3" s="289"/>
      <c r="C3" s="289"/>
      <c r="D3" s="289"/>
      <c r="E3" s="289"/>
      <c r="F3" s="289"/>
      <c r="G3" s="290"/>
      <c r="H3" s="86"/>
    </row>
    <row r="4" spans="1:12" ht="13.5" customHeight="1" thickBot="1" x14ac:dyDescent="0.25"/>
    <row r="5" spans="1:12" ht="51.75" customHeight="1" thickBot="1" x14ac:dyDescent="0.25">
      <c r="A5" s="87" t="s">
        <v>0</v>
      </c>
      <c r="B5" s="21" t="s">
        <v>83</v>
      </c>
      <c r="C5" s="22" t="s">
        <v>136</v>
      </c>
      <c r="D5" s="21" t="s">
        <v>157</v>
      </c>
      <c r="E5" s="21" t="s">
        <v>92</v>
      </c>
      <c r="F5" s="22" t="s">
        <v>158</v>
      </c>
      <c r="G5" s="21" t="s">
        <v>98</v>
      </c>
      <c r="H5" s="23" t="s">
        <v>26</v>
      </c>
      <c r="I5" s="88"/>
      <c r="J5" s="89"/>
      <c r="L5" s="246" t="s">
        <v>155</v>
      </c>
    </row>
    <row r="6" spans="1:12" ht="21.75" hidden="1" customHeight="1" x14ac:dyDescent="0.2">
      <c r="A6" s="294" t="s">
        <v>55</v>
      </c>
      <c r="B6" s="295"/>
      <c r="C6" s="295"/>
      <c r="D6" s="295"/>
      <c r="E6" s="295"/>
      <c r="F6" s="295"/>
      <c r="G6" s="202"/>
      <c r="H6" s="90"/>
      <c r="L6" s="247"/>
    </row>
    <row r="7" spans="1:12" ht="42.75" customHeight="1" x14ac:dyDescent="0.2">
      <c r="A7" s="143" t="s">
        <v>2</v>
      </c>
      <c r="B7" s="144" t="s">
        <v>113</v>
      </c>
      <c r="C7" s="145">
        <f>'[1]Доходи сп.ф.'!D9</f>
        <v>30410.81</v>
      </c>
      <c r="D7" s="145">
        <f>'Доходи сп.ф. '!E9</f>
        <v>0</v>
      </c>
      <c r="E7" s="146" t="s">
        <v>53</v>
      </c>
      <c r="F7" s="165">
        <v>0</v>
      </c>
      <c r="G7" s="242">
        <f>C7+D7-F7</f>
        <v>30410.81</v>
      </c>
      <c r="H7" s="137"/>
      <c r="I7" s="96"/>
      <c r="L7" s="247"/>
    </row>
    <row r="8" spans="1:12" ht="33" customHeight="1" x14ac:dyDescent="0.2">
      <c r="A8" s="97" t="s">
        <v>1</v>
      </c>
      <c r="B8" s="92" t="s">
        <v>144</v>
      </c>
      <c r="C8" s="93">
        <f>'Доходи сп.ф. '!D23</f>
        <v>670362.79</v>
      </c>
      <c r="D8" s="93">
        <f>'Доходи сп.ф. '!E23</f>
        <v>227834.77000000002</v>
      </c>
      <c r="E8" s="94" t="s">
        <v>53</v>
      </c>
      <c r="F8" s="166">
        <f>564048+49800</f>
        <v>613848</v>
      </c>
      <c r="G8" s="243">
        <f>C8+D8-F8</f>
        <v>284349.56000000006</v>
      </c>
      <c r="H8" s="137"/>
      <c r="I8" s="88"/>
      <c r="L8" s="247"/>
    </row>
    <row r="9" spans="1:12" ht="29.25" customHeight="1" x14ac:dyDescent="0.2">
      <c r="A9" s="98" t="s">
        <v>32</v>
      </c>
      <c r="B9" s="92" t="s">
        <v>112</v>
      </c>
      <c r="C9" s="93">
        <f>'Доходи сп.ф. '!D24</f>
        <v>468589.15</v>
      </c>
      <c r="D9" s="93">
        <f>'Доходи сп.ф. '!E24</f>
        <v>26027.4</v>
      </c>
      <c r="E9" s="94" t="s">
        <v>53</v>
      </c>
      <c r="F9" s="166">
        <v>0</v>
      </c>
      <c r="G9" s="243">
        <f>C9+D9-F9</f>
        <v>494616.55000000005</v>
      </c>
      <c r="H9" s="138"/>
      <c r="I9" s="99"/>
      <c r="L9" s="247"/>
    </row>
    <row r="10" spans="1:12" ht="39.75" customHeight="1" x14ac:dyDescent="0.2">
      <c r="A10" s="91" t="s">
        <v>3</v>
      </c>
      <c r="B10" s="100" t="s">
        <v>111</v>
      </c>
      <c r="C10" s="101">
        <f>'Доходи сп.ф. '!D28</f>
        <v>0</v>
      </c>
      <c r="D10" s="101">
        <f>'Доходи сп.ф. '!E28</f>
        <v>175.46</v>
      </c>
      <c r="E10" s="94" t="s">
        <v>53</v>
      </c>
      <c r="F10" s="166">
        <v>0</v>
      </c>
      <c r="G10" s="243">
        <f t="shared" ref="G10:G26" si="0">C10+D10-F10</f>
        <v>175.46</v>
      </c>
      <c r="H10" s="139"/>
      <c r="I10" s="103" t="s">
        <v>82</v>
      </c>
      <c r="L10" s="247"/>
    </row>
    <row r="11" spans="1:12" ht="44.25" customHeight="1" x14ac:dyDescent="0.2">
      <c r="A11" s="104"/>
      <c r="B11" s="100" t="s">
        <v>104</v>
      </c>
      <c r="C11" s="101">
        <f>'Доходи сп.ф. '!D33</f>
        <v>0</v>
      </c>
      <c r="D11" s="101">
        <f>'Доходи сп.ф. '!E33</f>
        <v>583060.54</v>
      </c>
      <c r="E11" s="94" t="s">
        <v>53</v>
      </c>
      <c r="F11" s="166">
        <v>583060.54</v>
      </c>
      <c r="G11" s="243">
        <f t="shared" si="0"/>
        <v>0</v>
      </c>
      <c r="H11" s="137"/>
      <c r="I11" s="103" t="s">
        <v>138</v>
      </c>
      <c r="L11" s="247"/>
    </row>
    <row r="12" spans="1:12" ht="27.75" customHeight="1" x14ac:dyDescent="0.2">
      <c r="A12" s="91" t="s">
        <v>4</v>
      </c>
      <c r="B12" s="92" t="s">
        <v>110</v>
      </c>
      <c r="C12" s="93">
        <f>'Доходи сп.ф. '!D30</f>
        <v>35206.42</v>
      </c>
      <c r="D12" s="93">
        <f>'Доходи сп.ф. '!E30+'Доходи сп.ф. '!E31</f>
        <v>100140.73</v>
      </c>
      <c r="E12" s="94" t="s">
        <v>53</v>
      </c>
      <c r="F12" s="166">
        <v>104900.8</v>
      </c>
      <c r="G12" s="243">
        <f t="shared" si="0"/>
        <v>30446.349999999991</v>
      </c>
      <c r="H12" s="137"/>
      <c r="I12" s="103" t="s">
        <v>82</v>
      </c>
      <c r="L12" s="247"/>
    </row>
    <row r="13" spans="1:12" ht="27.75" hidden="1" customHeight="1" x14ac:dyDescent="0.2">
      <c r="A13" s="109"/>
      <c r="B13" s="92" t="s">
        <v>132</v>
      </c>
      <c r="C13" s="93">
        <f>'Доходи сп.ф. '!D31</f>
        <v>0</v>
      </c>
      <c r="D13" s="93">
        <v>0</v>
      </c>
      <c r="E13" s="94" t="s">
        <v>53</v>
      </c>
      <c r="F13" s="166">
        <v>0</v>
      </c>
      <c r="G13" s="243">
        <f t="shared" ref="G13" si="1">C13+D13-F13</f>
        <v>0</v>
      </c>
      <c r="H13" s="139"/>
      <c r="I13" s="103"/>
      <c r="L13" s="247"/>
    </row>
    <row r="14" spans="1:12" ht="27.75" customHeight="1" thickBot="1" x14ac:dyDescent="0.25">
      <c r="A14" s="105"/>
      <c r="B14" s="203" t="s">
        <v>109</v>
      </c>
      <c r="C14" s="147">
        <f>'Доходи сп.ф. '!D27+'Доходи сп.ф. '!D32</f>
        <v>518667.78</v>
      </c>
      <c r="D14" s="147">
        <f>'Доходи сп.ф. '!E27+'Доходи сп.ф. '!E32</f>
        <v>2616257.33</v>
      </c>
      <c r="E14" s="148" t="s">
        <v>53</v>
      </c>
      <c r="F14" s="167">
        <v>2582284.5299999998</v>
      </c>
      <c r="G14" s="244">
        <f t="shared" si="0"/>
        <v>552640.58000000054</v>
      </c>
      <c r="H14" s="140"/>
      <c r="I14" s="103" t="s">
        <v>82</v>
      </c>
      <c r="L14" s="247"/>
    </row>
    <row r="15" spans="1:12" ht="29.25" hidden="1" customHeight="1" thickBot="1" x14ac:dyDescent="0.25">
      <c r="A15" s="198"/>
      <c r="B15" s="106" t="s">
        <v>131</v>
      </c>
      <c r="C15" s="147">
        <v>0</v>
      </c>
      <c r="D15" s="147">
        <v>0</v>
      </c>
      <c r="E15" s="199" t="s">
        <v>53</v>
      </c>
      <c r="F15" s="200">
        <v>0</v>
      </c>
      <c r="G15" s="201">
        <f>C15+D15-F15</f>
        <v>0</v>
      </c>
      <c r="H15" s="139"/>
      <c r="I15" s="103"/>
      <c r="L15" s="247"/>
    </row>
    <row r="16" spans="1:12" ht="38.25" hidden="1" x14ac:dyDescent="0.2">
      <c r="A16" s="141" t="s">
        <v>29</v>
      </c>
      <c r="B16" s="106" t="s">
        <v>44</v>
      </c>
      <c r="C16" s="142" t="e">
        <f>#REF!</f>
        <v>#REF!</v>
      </c>
      <c r="D16" s="107" t="e">
        <f>#REF!</f>
        <v>#REF!</v>
      </c>
      <c r="E16" s="107"/>
      <c r="F16" s="168">
        <v>0</v>
      </c>
      <c r="G16" s="107" t="e">
        <f t="shared" si="0"/>
        <v>#REF!</v>
      </c>
      <c r="H16" s="95"/>
      <c r="L16" s="247"/>
    </row>
    <row r="17" spans="1:12" ht="30" hidden="1" customHeight="1" x14ac:dyDescent="0.2">
      <c r="A17" s="91" t="s">
        <v>5</v>
      </c>
      <c r="B17" s="92" t="s">
        <v>9</v>
      </c>
      <c r="C17" s="93" t="e">
        <f>#REF!</f>
        <v>#REF!</v>
      </c>
      <c r="D17" s="93" t="e">
        <f>#REF!</f>
        <v>#REF!</v>
      </c>
      <c r="E17" s="93"/>
      <c r="F17" s="166">
        <v>0</v>
      </c>
      <c r="G17" s="93" t="e">
        <f t="shared" si="0"/>
        <v>#REF!</v>
      </c>
      <c r="H17" s="95"/>
      <c r="L17" s="247"/>
    </row>
    <row r="18" spans="1:12" ht="36.75" hidden="1" customHeight="1" x14ac:dyDescent="0.2">
      <c r="A18" s="91" t="s">
        <v>6</v>
      </c>
      <c r="B18" s="92" t="s">
        <v>10</v>
      </c>
      <c r="C18" s="93" t="e">
        <f>#REF!</f>
        <v>#REF!</v>
      </c>
      <c r="D18" s="93" t="e">
        <f>#REF!</f>
        <v>#REF!</v>
      </c>
      <c r="E18" s="93"/>
      <c r="F18" s="166">
        <v>0</v>
      </c>
      <c r="G18" s="93" t="e">
        <f t="shared" si="0"/>
        <v>#REF!</v>
      </c>
      <c r="H18" s="110"/>
      <c r="L18" s="247"/>
    </row>
    <row r="19" spans="1:12" ht="21" hidden="1" customHeight="1" x14ac:dyDescent="0.2">
      <c r="A19" s="91" t="s">
        <v>7</v>
      </c>
      <c r="B19" s="92" t="s">
        <v>15</v>
      </c>
      <c r="C19" s="93" t="e">
        <f>#REF!</f>
        <v>#REF!</v>
      </c>
      <c r="D19" s="93" t="e">
        <f>#REF!</f>
        <v>#REF!</v>
      </c>
      <c r="E19" s="93"/>
      <c r="F19" s="166">
        <v>0</v>
      </c>
      <c r="G19" s="93" t="e">
        <f t="shared" si="0"/>
        <v>#REF!</v>
      </c>
      <c r="H19" s="95"/>
      <c r="L19" s="247"/>
    </row>
    <row r="20" spans="1:12" ht="20.25" hidden="1" customHeight="1" x14ac:dyDescent="0.2">
      <c r="A20" s="109" t="s">
        <v>25</v>
      </c>
      <c r="B20" s="92" t="s">
        <v>24</v>
      </c>
      <c r="C20" s="93" t="e">
        <f>#REF!</f>
        <v>#REF!</v>
      </c>
      <c r="D20" s="93" t="e">
        <f>#REF!</f>
        <v>#REF!</v>
      </c>
      <c r="E20" s="93"/>
      <c r="F20" s="166">
        <v>0</v>
      </c>
      <c r="G20" s="93" t="e">
        <f t="shared" si="0"/>
        <v>#REF!</v>
      </c>
      <c r="H20" s="102"/>
      <c r="L20" s="247"/>
    </row>
    <row r="21" spans="1:12" hidden="1" x14ac:dyDescent="0.2">
      <c r="A21" s="109" t="s">
        <v>36</v>
      </c>
      <c r="B21" s="92" t="s">
        <v>70</v>
      </c>
      <c r="C21" s="93" t="e">
        <f>#REF!</f>
        <v>#REF!</v>
      </c>
      <c r="D21" s="93" t="e">
        <f>#REF!</f>
        <v>#REF!</v>
      </c>
      <c r="E21" s="93"/>
      <c r="F21" s="166">
        <v>0</v>
      </c>
      <c r="G21" s="93" t="e">
        <f t="shared" si="0"/>
        <v>#REF!</v>
      </c>
      <c r="H21" s="102"/>
      <c r="L21" s="247"/>
    </row>
    <row r="22" spans="1:12" hidden="1" x14ac:dyDescent="0.2">
      <c r="A22" s="109" t="s">
        <v>35</v>
      </c>
      <c r="B22" s="92" t="s">
        <v>38</v>
      </c>
      <c r="C22" s="93" t="e">
        <f>#REF!</f>
        <v>#REF!</v>
      </c>
      <c r="D22" s="93" t="e">
        <f>#REF!</f>
        <v>#REF!</v>
      </c>
      <c r="E22" s="93"/>
      <c r="F22" s="166">
        <v>0</v>
      </c>
      <c r="G22" s="93" t="e">
        <f t="shared" si="0"/>
        <v>#REF!</v>
      </c>
      <c r="H22" s="102"/>
      <c r="L22" s="247"/>
    </row>
    <row r="23" spans="1:12" ht="17.25" hidden="1" customHeight="1" x14ac:dyDescent="0.2">
      <c r="A23" s="109" t="s">
        <v>34</v>
      </c>
      <c r="B23" s="92" t="s">
        <v>37</v>
      </c>
      <c r="C23" s="93" t="e">
        <f>#REF!</f>
        <v>#REF!</v>
      </c>
      <c r="D23" s="93" t="e">
        <f>#REF!</f>
        <v>#REF!</v>
      </c>
      <c r="E23" s="93"/>
      <c r="F23" s="166">
        <v>0</v>
      </c>
      <c r="G23" s="93" t="e">
        <f t="shared" si="0"/>
        <v>#REF!</v>
      </c>
      <c r="H23" s="102"/>
      <c r="L23" s="247"/>
    </row>
    <row r="24" spans="1:12" ht="65.25" hidden="1" customHeight="1" x14ac:dyDescent="0.2">
      <c r="A24" s="109"/>
      <c r="B24" s="92" t="s">
        <v>41</v>
      </c>
      <c r="C24" s="93" t="e">
        <f>#REF!</f>
        <v>#REF!</v>
      </c>
      <c r="D24" s="93" t="e">
        <f>#REF!</f>
        <v>#REF!</v>
      </c>
      <c r="E24" s="93"/>
      <c r="F24" s="166">
        <v>0</v>
      </c>
      <c r="G24" s="93" t="e">
        <f t="shared" si="0"/>
        <v>#REF!</v>
      </c>
      <c r="H24" s="102"/>
      <c r="L24" s="247"/>
    </row>
    <row r="25" spans="1:12" ht="21" hidden="1" customHeight="1" x14ac:dyDescent="0.2">
      <c r="A25" s="109" t="s">
        <v>33</v>
      </c>
      <c r="B25" s="92" t="s">
        <v>39</v>
      </c>
      <c r="C25" s="93" t="e">
        <f>#REF!</f>
        <v>#REF!</v>
      </c>
      <c r="D25" s="93" t="e">
        <f>#REF!</f>
        <v>#REF!</v>
      </c>
      <c r="E25" s="93"/>
      <c r="F25" s="166">
        <v>0</v>
      </c>
      <c r="G25" s="93" t="e">
        <f t="shared" si="0"/>
        <v>#REF!</v>
      </c>
      <c r="H25" s="102"/>
      <c r="L25" s="247"/>
    </row>
    <row r="26" spans="1:12" ht="16.5" hidden="1" customHeight="1" thickBot="1" x14ac:dyDescent="0.25">
      <c r="A26" s="109"/>
      <c r="B26" s="111" t="s">
        <v>31</v>
      </c>
      <c r="C26" s="112" t="e">
        <f>#REF!</f>
        <v>#REF!</v>
      </c>
      <c r="D26" s="112" t="e">
        <f>#REF!</f>
        <v>#REF!</v>
      </c>
      <c r="E26" s="112"/>
      <c r="F26" s="167">
        <v>0</v>
      </c>
      <c r="G26" s="112" t="e">
        <f t="shared" si="0"/>
        <v>#REF!</v>
      </c>
      <c r="H26" s="108"/>
      <c r="I26" s="113"/>
      <c r="L26" s="247"/>
    </row>
    <row r="27" spans="1:12" ht="21" customHeight="1" x14ac:dyDescent="0.2">
      <c r="A27" s="174"/>
      <c r="B27" s="181" t="s">
        <v>106</v>
      </c>
      <c r="C27" s="146" t="s">
        <v>53</v>
      </c>
      <c r="D27" s="146"/>
      <c r="E27" s="146" t="s">
        <v>53</v>
      </c>
      <c r="F27" s="165">
        <v>519219.6</v>
      </c>
      <c r="G27" s="182"/>
      <c r="H27" s="117"/>
      <c r="I27" s="114"/>
      <c r="L27" s="247"/>
    </row>
    <row r="28" spans="1:12" ht="21" customHeight="1" x14ac:dyDescent="0.2">
      <c r="A28" s="174"/>
      <c r="B28" s="183" t="s">
        <v>107</v>
      </c>
      <c r="C28" s="156" t="s">
        <v>53</v>
      </c>
      <c r="D28" s="156"/>
      <c r="E28" s="156" t="s">
        <v>53</v>
      </c>
      <c r="F28" s="166">
        <v>212131.78</v>
      </c>
      <c r="G28" s="184"/>
      <c r="H28" s="117"/>
      <c r="I28" s="114"/>
      <c r="L28" s="247"/>
    </row>
    <row r="29" spans="1:12" ht="19.5" customHeight="1" x14ac:dyDescent="0.2">
      <c r="A29" s="174"/>
      <c r="B29" s="185" t="s">
        <v>108</v>
      </c>
      <c r="C29" s="94" t="s">
        <v>53</v>
      </c>
      <c r="D29" s="94"/>
      <c r="E29" s="156" t="s">
        <v>53</v>
      </c>
      <c r="F29" s="166">
        <v>475089</v>
      </c>
      <c r="G29" s="186"/>
      <c r="H29" s="178"/>
      <c r="I29" s="103"/>
      <c r="L29" s="247"/>
    </row>
    <row r="30" spans="1:12" ht="21" customHeight="1" x14ac:dyDescent="0.2">
      <c r="A30" s="174"/>
      <c r="B30" s="185" t="s">
        <v>129</v>
      </c>
      <c r="C30" s="94" t="s">
        <v>53</v>
      </c>
      <c r="D30" s="94"/>
      <c r="E30" s="156" t="s">
        <v>53</v>
      </c>
      <c r="F30" s="166"/>
      <c r="G30" s="186"/>
      <c r="H30" s="178"/>
      <c r="L30" s="247"/>
    </row>
    <row r="31" spans="1:12" ht="21" customHeight="1" x14ac:dyDescent="0.2">
      <c r="A31" s="174"/>
      <c r="B31" s="185" t="s">
        <v>130</v>
      </c>
      <c r="C31" s="94" t="s">
        <v>53</v>
      </c>
      <c r="D31" s="94"/>
      <c r="E31" s="156" t="s">
        <v>53</v>
      </c>
      <c r="F31" s="166"/>
      <c r="G31" s="186"/>
      <c r="H31" s="178"/>
      <c r="I31" s="115"/>
      <c r="L31" s="247"/>
    </row>
    <row r="32" spans="1:12" ht="18.75" customHeight="1" x14ac:dyDescent="0.2">
      <c r="A32" s="174"/>
      <c r="B32" s="187" t="s">
        <v>160</v>
      </c>
      <c r="C32" s="158" t="s">
        <v>53</v>
      </c>
      <c r="D32" s="94"/>
      <c r="E32" s="156" t="s">
        <v>53</v>
      </c>
      <c r="F32" s="166">
        <v>60000</v>
      </c>
      <c r="G32" s="186"/>
      <c r="H32" s="178"/>
      <c r="I32" s="89"/>
      <c r="L32" s="247"/>
    </row>
    <row r="33" spans="1:12" ht="26.25" customHeight="1" x14ac:dyDescent="0.2">
      <c r="A33" s="174"/>
      <c r="B33" s="185" t="s">
        <v>114</v>
      </c>
      <c r="C33" s="94" t="s">
        <v>53</v>
      </c>
      <c r="D33" s="94"/>
      <c r="E33" s="156" t="s">
        <v>53</v>
      </c>
      <c r="F33" s="166">
        <v>8151856.5</v>
      </c>
      <c r="G33" s="186"/>
      <c r="H33" s="178"/>
      <c r="I33" s="166" t="s">
        <v>151</v>
      </c>
      <c r="J33" s="239" t="s">
        <v>143</v>
      </c>
      <c r="K33" s="85" t="s">
        <v>152</v>
      </c>
      <c r="L33" s="247">
        <v>2869414.22</v>
      </c>
    </row>
    <row r="34" spans="1:12" ht="21.75" customHeight="1" x14ac:dyDescent="0.2">
      <c r="A34" s="174"/>
      <c r="B34" s="187" t="s">
        <v>116</v>
      </c>
      <c r="C34" s="94" t="s">
        <v>53</v>
      </c>
      <c r="D34" s="94"/>
      <c r="E34" s="156" t="s">
        <v>53</v>
      </c>
      <c r="F34" s="166">
        <v>1012951.14</v>
      </c>
      <c r="G34" s="186"/>
      <c r="H34" s="178"/>
      <c r="I34" s="99"/>
      <c r="L34" s="247"/>
    </row>
    <row r="35" spans="1:12" ht="39" customHeight="1" x14ac:dyDescent="0.2">
      <c r="A35" s="174"/>
      <c r="B35" s="187" t="s">
        <v>148</v>
      </c>
      <c r="C35" s="94" t="s">
        <v>53</v>
      </c>
      <c r="D35" s="94"/>
      <c r="E35" s="156" t="s">
        <v>53</v>
      </c>
      <c r="F35" s="166">
        <v>40000</v>
      </c>
      <c r="G35" s="186"/>
      <c r="H35" s="178"/>
      <c r="L35" s="247"/>
    </row>
    <row r="36" spans="1:12" ht="27.75" customHeight="1" x14ac:dyDescent="0.2">
      <c r="A36" s="174"/>
      <c r="B36" s="187" t="s">
        <v>117</v>
      </c>
      <c r="C36" s="94" t="s">
        <v>53</v>
      </c>
      <c r="D36" s="94"/>
      <c r="E36" s="156" t="s">
        <v>53</v>
      </c>
      <c r="F36" s="166">
        <v>11051826.050000001</v>
      </c>
      <c r="G36" s="186"/>
      <c r="H36" s="178"/>
      <c r="L36" s="247"/>
    </row>
    <row r="37" spans="1:12" ht="24" customHeight="1" x14ac:dyDescent="0.2">
      <c r="A37" s="174"/>
      <c r="B37" s="187" t="s">
        <v>118</v>
      </c>
      <c r="C37" s="94" t="s">
        <v>53</v>
      </c>
      <c r="D37" s="94"/>
      <c r="E37" s="156" t="s">
        <v>53</v>
      </c>
      <c r="F37" s="166">
        <v>109723</v>
      </c>
      <c r="G37" s="186"/>
      <c r="H37" s="178"/>
      <c r="L37" s="247"/>
    </row>
    <row r="38" spans="1:12" ht="42.75" customHeight="1" x14ac:dyDescent="0.2">
      <c r="A38" s="174"/>
      <c r="B38" s="185" t="s">
        <v>115</v>
      </c>
      <c r="C38" s="94" t="s">
        <v>53</v>
      </c>
      <c r="D38" s="94"/>
      <c r="E38" s="156" t="s">
        <v>53</v>
      </c>
      <c r="F38" s="166">
        <v>8390711.1400000006</v>
      </c>
      <c r="G38" s="186"/>
      <c r="H38" s="178"/>
      <c r="I38" s="166" t="s">
        <v>150</v>
      </c>
      <c r="J38" s="166" t="s">
        <v>142</v>
      </c>
      <c r="L38" s="247"/>
    </row>
    <row r="39" spans="1:12" ht="46.5" customHeight="1" x14ac:dyDescent="0.2">
      <c r="A39" s="174"/>
      <c r="B39" s="185" t="s">
        <v>146</v>
      </c>
      <c r="C39" s="94" t="s">
        <v>53</v>
      </c>
      <c r="D39" s="94"/>
      <c r="E39" s="156" t="s">
        <v>53</v>
      </c>
      <c r="F39" s="166">
        <v>4781975.04</v>
      </c>
      <c r="G39" s="186"/>
      <c r="H39" s="178"/>
      <c r="I39" s="85" t="s">
        <v>153</v>
      </c>
      <c r="J39" s="85" t="s">
        <v>154</v>
      </c>
      <c r="L39" s="247">
        <v>2137390.7999999998</v>
      </c>
    </row>
    <row r="40" spans="1:12" ht="46.5" customHeight="1" x14ac:dyDescent="0.2">
      <c r="A40" s="174"/>
      <c r="B40" s="185" t="s">
        <v>147</v>
      </c>
      <c r="C40" s="94"/>
      <c r="D40" s="94"/>
      <c r="E40" s="156"/>
      <c r="F40" s="166">
        <v>8442542.6699999999</v>
      </c>
      <c r="G40" s="186"/>
      <c r="H40" s="178"/>
      <c r="I40" s="115"/>
      <c r="L40" s="247"/>
    </row>
    <row r="41" spans="1:12" ht="22.5" customHeight="1" x14ac:dyDescent="0.2">
      <c r="A41" s="174"/>
      <c r="B41" s="187" t="s">
        <v>119</v>
      </c>
      <c r="C41" s="94" t="s">
        <v>53</v>
      </c>
      <c r="D41" s="94"/>
      <c r="E41" s="156" t="s">
        <v>53</v>
      </c>
      <c r="F41" s="166"/>
      <c r="G41" s="186"/>
      <c r="H41" s="178"/>
      <c r="I41" s="116"/>
      <c r="L41" s="247"/>
    </row>
    <row r="42" spans="1:12" ht="22.5" customHeight="1" x14ac:dyDescent="0.2">
      <c r="A42" s="174"/>
      <c r="B42" s="187" t="s">
        <v>149</v>
      </c>
      <c r="C42" s="94" t="s">
        <v>53</v>
      </c>
      <c r="D42" s="94"/>
      <c r="E42" s="156" t="s">
        <v>53</v>
      </c>
      <c r="F42" s="166">
        <v>38698.959999999999</v>
      </c>
      <c r="G42" s="186"/>
      <c r="H42" s="178"/>
      <c r="I42" s="116"/>
      <c r="L42" s="247"/>
    </row>
    <row r="43" spans="1:12" ht="22.5" customHeight="1" x14ac:dyDescent="0.2">
      <c r="A43" s="174"/>
      <c r="B43" s="187" t="s">
        <v>120</v>
      </c>
      <c r="C43" s="94" t="s">
        <v>53</v>
      </c>
      <c r="D43" s="94"/>
      <c r="E43" s="156" t="s">
        <v>53</v>
      </c>
      <c r="F43" s="166">
        <v>1773406.2</v>
      </c>
      <c r="G43" s="186"/>
      <c r="H43" s="178"/>
      <c r="J43" s="163"/>
      <c r="L43" s="247"/>
    </row>
    <row r="44" spans="1:12" ht="29.25" customHeight="1" x14ac:dyDescent="0.2">
      <c r="A44" s="174"/>
      <c r="B44" s="187" t="s">
        <v>121</v>
      </c>
      <c r="C44" s="94" t="s">
        <v>53</v>
      </c>
      <c r="D44" s="94"/>
      <c r="E44" s="156" t="s">
        <v>53</v>
      </c>
      <c r="F44" s="166">
        <v>5605400.8399999999</v>
      </c>
      <c r="G44" s="186"/>
      <c r="H44" s="178"/>
      <c r="L44" s="247"/>
    </row>
    <row r="45" spans="1:12" ht="18" hidden="1" customHeight="1" x14ac:dyDescent="0.2">
      <c r="A45" s="174"/>
      <c r="B45" s="185" t="s">
        <v>74</v>
      </c>
      <c r="C45" s="94" t="s">
        <v>53</v>
      </c>
      <c r="D45" s="94"/>
      <c r="E45" s="156" t="s">
        <v>53</v>
      </c>
      <c r="F45" s="166"/>
      <c r="G45" s="186"/>
      <c r="H45" s="178"/>
      <c r="L45" s="247"/>
    </row>
    <row r="46" spans="1:12" ht="18" customHeight="1" x14ac:dyDescent="0.2">
      <c r="A46" s="174"/>
      <c r="B46" s="187" t="s">
        <v>122</v>
      </c>
      <c r="C46" s="94" t="s">
        <v>53</v>
      </c>
      <c r="D46" s="94"/>
      <c r="E46" s="156" t="s">
        <v>53</v>
      </c>
      <c r="F46" s="166"/>
      <c r="G46" s="186"/>
      <c r="H46" s="178"/>
      <c r="I46" s="89"/>
      <c r="L46" s="247"/>
    </row>
    <row r="47" spans="1:12" ht="18.75" customHeight="1" x14ac:dyDescent="0.2">
      <c r="A47" s="174"/>
      <c r="B47" s="187" t="s">
        <v>123</v>
      </c>
      <c r="C47" s="94" t="s">
        <v>53</v>
      </c>
      <c r="D47" s="94"/>
      <c r="E47" s="156" t="s">
        <v>53</v>
      </c>
      <c r="F47" s="251"/>
      <c r="G47" s="186"/>
      <c r="H47" s="179"/>
      <c r="L47" s="247"/>
    </row>
    <row r="48" spans="1:12" ht="18.75" customHeight="1" x14ac:dyDescent="0.2">
      <c r="A48" s="174"/>
      <c r="B48" s="187" t="s">
        <v>124</v>
      </c>
      <c r="C48" s="94" t="s">
        <v>53</v>
      </c>
      <c r="D48" s="94"/>
      <c r="E48" s="156" t="s">
        <v>53</v>
      </c>
      <c r="F48" s="166"/>
      <c r="G48" s="186"/>
      <c r="H48" s="117"/>
      <c r="I48" s="89"/>
      <c r="L48" s="247"/>
    </row>
    <row r="49" spans="1:12" ht="28.5" customHeight="1" x14ac:dyDescent="0.2">
      <c r="A49" s="174"/>
      <c r="B49" s="187" t="s">
        <v>125</v>
      </c>
      <c r="C49" s="94" t="s">
        <v>53</v>
      </c>
      <c r="D49" s="94"/>
      <c r="E49" s="156" t="s">
        <v>53</v>
      </c>
      <c r="F49" s="166"/>
      <c r="G49" s="186"/>
      <c r="H49" s="117"/>
      <c r="J49" s="89"/>
      <c r="L49" s="247"/>
    </row>
    <row r="50" spans="1:12" s="120" customFormat="1" ht="29.25" hidden="1" customHeight="1" thickBot="1" x14ac:dyDescent="0.25">
      <c r="A50" s="175"/>
      <c r="B50" s="188" t="s">
        <v>85</v>
      </c>
      <c r="C50" s="159" t="s">
        <v>53</v>
      </c>
      <c r="D50" s="160"/>
      <c r="E50" s="156" t="s">
        <v>53</v>
      </c>
      <c r="F50" s="169"/>
      <c r="G50" s="189"/>
      <c r="H50" s="118"/>
      <c r="I50" s="119"/>
      <c r="J50" s="113"/>
      <c r="L50" s="248"/>
    </row>
    <row r="51" spans="1:12" s="120" customFormat="1" ht="29.25" customHeight="1" thickBot="1" x14ac:dyDescent="0.25">
      <c r="A51" s="151"/>
      <c r="B51" s="190" t="s">
        <v>91</v>
      </c>
      <c r="C51" s="159" t="s">
        <v>53</v>
      </c>
      <c r="D51" s="161"/>
      <c r="E51" s="156" t="s">
        <v>53</v>
      </c>
      <c r="F51" s="169"/>
      <c r="G51" s="191"/>
      <c r="H51" s="118"/>
      <c r="I51" s="121"/>
      <c r="J51" s="113"/>
      <c r="L51" s="248"/>
    </row>
    <row r="52" spans="1:12" s="120" customFormat="1" ht="29.25" hidden="1" customHeight="1" thickBot="1" x14ac:dyDescent="0.25">
      <c r="A52" s="151"/>
      <c r="B52" s="192" t="s">
        <v>133</v>
      </c>
      <c r="C52" s="159" t="s">
        <v>53</v>
      </c>
      <c r="D52" s="157"/>
      <c r="E52" s="156" t="s">
        <v>53</v>
      </c>
      <c r="F52" s="241"/>
      <c r="G52" s="193"/>
      <c r="H52" s="118"/>
      <c r="I52" s="173"/>
      <c r="J52" s="173"/>
      <c r="L52" s="248"/>
    </row>
    <row r="53" spans="1:12" s="120" customFormat="1" ht="29.25" customHeight="1" thickBot="1" x14ac:dyDescent="0.25">
      <c r="A53" s="151"/>
      <c r="B53" s="192" t="s">
        <v>128</v>
      </c>
      <c r="C53" s="159" t="s">
        <v>53</v>
      </c>
      <c r="D53" s="157"/>
      <c r="E53" s="156" t="s">
        <v>53</v>
      </c>
      <c r="F53" s="241">
        <v>2067327</v>
      </c>
      <c r="G53" s="193"/>
      <c r="H53" s="118"/>
      <c r="I53" s="245"/>
      <c r="J53" s="113"/>
      <c r="L53" s="248"/>
    </row>
    <row r="54" spans="1:12" s="86" customFormat="1" ht="24" customHeight="1" thickBot="1" x14ac:dyDescent="0.25">
      <c r="A54" s="122" t="s">
        <v>11</v>
      </c>
      <c r="B54" s="194" t="s">
        <v>54</v>
      </c>
      <c r="C54" s="164">
        <f>'Доходи сп.ф. '!D18</f>
        <v>423914.41</v>
      </c>
      <c r="D54" s="164">
        <f>'Доходи сп.ф. '!E18</f>
        <v>21087623.039999999</v>
      </c>
      <c r="E54" s="164">
        <v>32545150</v>
      </c>
      <c r="F54" s="164">
        <f>F27+F29+F30+F31+F32+F33+F34+F35+F36+F37+F38+F39+F41+F42+F43+F44+F46+F47+F48+F49+F50+F51+F28+F52+F53+F40</f>
        <v>52732858.920000002</v>
      </c>
      <c r="G54" s="195">
        <f>1255889.41+67939.12</f>
        <v>1323828.5299999998</v>
      </c>
      <c r="H54" s="123"/>
      <c r="I54" s="222">
        <v>67939.12</v>
      </c>
      <c r="K54" s="125"/>
      <c r="L54" s="249"/>
    </row>
    <row r="55" spans="1:12" s="86" customFormat="1" ht="16.5" customHeight="1" thickBot="1" x14ac:dyDescent="0.25">
      <c r="A55" s="176"/>
      <c r="B55" s="196" t="s">
        <v>126</v>
      </c>
      <c r="C55" s="171">
        <f>'Доходи сп.ф. '!D48</f>
        <v>384881.07</v>
      </c>
      <c r="D55" s="171">
        <f>'Доходи сп.ф. '!E48</f>
        <v>169155.79</v>
      </c>
      <c r="E55" s="172">
        <v>0</v>
      </c>
      <c r="F55" s="172">
        <v>0</v>
      </c>
      <c r="G55" s="171">
        <f>C55+D55+E55-F55</f>
        <v>554036.86</v>
      </c>
      <c r="H55" s="180"/>
      <c r="I55" s="126"/>
      <c r="J55" s="124"/>
      <c r="L55" s="249"/>
    </row>
    <row r="56" spans="1:12" s="86" customFormat="1" ht="19.5" thickBot="1" x14ac:dyDescent="0.3">
      <c r="A56" s="177" t="s">
        <v>8</v>
      </c>
      <c r="B56" s="197" t="s">
        <v>58</v>
      </c>
      <c r="C56" s="204">
        <f>C7+C8+C9+C10+C11+C12+C14+C15+C54+C55</f>
        <v>2532032.4299999997</v>
      </c>
      <c r="D56" s="204">
        <f>D7+D8+D9+D10+D12+D14+D15+D54+D55+D11</f>
        <v>24810275.059999999</v>
      </c>
      <c r="E56" s="204">
        <f>E54</f>
        <v>32545150</v>
      </c>
      <c r="F56" s="204">
        <f>F7+F8+F9+F10+F12+F14+F15+F54+F55+F11</f>
        <v>56616952.789999999</v>
      </c>
      <c r="G56" s="221">
        <f>G7+G8+G9+G10+G12+G14+G15+G54+G55+G11</f>
        <v>3270504.7</v>
      </c>
      <c r="H56" s="23"/>
      <c r="I56" s="125" t="s">
        <v>105</v>
      </c>
      <c r="J56" s="125"/>
      <c r="K56" s="125"/>
      <c r="L56" s="249"/>
    </row>
    <row r="57" spans="1:12" ht="30" hidden="1" customHeight="1" x14ac:dyDescent="0.2">
      <c r="A57" s="292" t="s">
        <v>16</v>
      </c>
      <c r="B57" s="293"/>
      <c r="C57" s="293"/>
      <c r="D57" s="293"/>
      <c r="E57" s="293"/>
      <c r="F57" s="293"/>
      <c r="G57" s="293"/>
      <c r="H57" s="293"/>
      <c r="L57" s="247"/>
    </row>
    <row r="58" spans="1:12" ht="18.75" hidden="1" customHeight="1" x14ac:dyDescent="0.2">
      <c r="A58" s="291" t="s">
        <v>17</v>
      </c>
      <c r="B58" s="291"/>
      <c r="C58" s="127"/>
      <c r="D58" s="127"/>
      <c r="E58" s="127"/>
      <c r="F58" s="291" t="s">
        <v>18</v>
      </c>
      <c r="G58" s="291"/>
      <c r="H58" s="128"/>
      <c r="L58" s="247"/>
    </row>
    <row r="59" spans="1:12" ht="39" hidden="1" customHeight="1" thickBot="1" x14ac:dyDescent="0.25">
      <c r="A59" s="129"/>
      <c r="B59" s="130" t="s">
        <v>73</v>
      </c>
      <c r="C59" s="131">
        <v>0</v>
      </c>
      <c r="D59" s="131">
        <v>0</v>
      </c>
      <c r="E59" s="131"/>
      <c r="F59" s="132">
        <v>0</v>
      </c>
      <c r="G59" s="131">
        <v>0</v>
      </c>
      <c r="H59" s="132"/>
      <c r="L59" s="247"/>
    </row>
    <row r="60" spans="1:12" ht="9.75" customHeight="1" x14ac:dyDescent="0.2">
      <c r="A60" s="129"/>
      <c r="B60" s="129"/>
      <c r="C60" s="127"/>
      <c r="D60" s="127"/>
      <c r="E60" s="127"/>
      <c r="F60" s="170"/>
      <c r="G60" s="129"/>
      <c r="H60" s="128"/>
      <c r="L60" s="247"/>
    </row>
    <row r="61" spans="1:12" ht="9.75" customHeight="1" x14ac:dyDescent="0.2">
      <c r="A61" s="129"/>
      <c r="B61" s="129"/>
      <c r="C61" s="127"/>
      <c r="D61" s="127"/>
      <c r="E61" s="127"/>
      <c r="F61" s="170"/>
      <c r="G61" s="129"/>
      <c r="H61" s="128"/>
      <c r="L61" s="247"/>
    </row>
    <row r="62" spans="1:12" s="83" customFormat="1" ht="15.75" customHeight="1" x14ac:dyDescent="0.25">
      <c r="A62" s="276" t="s">
        <v>161</v>
      </c>
      <c r="B62" s="276"/>
      <c r="C62" s="82"/>
      <c r="D62" s="235"/>
      <c r="F62" s="232" t="s">
        <v>162</v>
      </c>
      <c r="H62" s="84"/>
    </row>
    <row r="63" spans="1:12" x14ac:dyDescent="0.2">
      <c r="B63" s="133"/>
      <c r="C63" s="133"/>
      <c r="D63" s="133"/>
      <c r="E63" s="133"/>
      <c r="F63" s="133"/>
      <c r="H63" s="133"/>
    </row>
    <row r="64" spans="1:12" x14ac:dyDescent="0.2">
      <c r="C64" s="89"/>
      <c r="D64" s="125"/>
      <c r="E64" s="125"/>
      <c r="F64" s="89"/>
      <c r="G64" s="134"/>
      <c r="H64" s="133"/>
      <c r="I64" s="89"/>
    </row>
    <row r="65" spans="3:10" x14ac:dyDescent="0.2">
      <c r="C65" s="135"/>
      <c r="D65" s="126"/>
      <c r="E65" s="126"/>
      <c r="F65" s="89"/>
      <c r="G65" s="134"/>
      <c r="H65" s="136"/>
      <c r="I65" s="89"/>
      <c r="J65" s="89"/>
    </row>
    <row r="66" spans="3:10" x14ac:dyDescent="0.2">
      <c r="C66" s="89">
        <f>2535163.48-C56</f>
        <v>3131.0500000002794</v>
      </c>
      <c r="D66" s="135"/>
      <c r="E66" s="135"/>
      <c r="G66" s="89"/>
    </row>
    <row r="67" spans="3:10" x14ac:dyDescent="0.2">
      <c r="C67" s="135"/>
      <c r="F67" s="89"/>
      <c r="H67" s="133"/>
    </row>
    <row r="68" spans="3:10" x14ac:dyDescent="0.2">
      <c r="D68" s="135"/>
      <c r="E68" s="135"/>
      <c r="F68" s="240">
        <f>F54+F8</f>
        <v>53346706.920000002</v>
      </c>
      <c r="G68" s="135"/>
      <c r="H68" s="136"/>
    </row>
    <row r="69" spans="3:10" x14ac:dyDescent="0.2">
      <c r="D69" s="89"/>
    </row>
  </sheetData>
  <mergeCells count="8">
    <mergeCell ref="A62:B62"/>
    <mergeCell ref="F1:G1"/>
    <mergeCell ref="F2:G2"/>
    <mergeCell ref="A3:G3"/>
    <mergeCell ref="F58:G58"/>
    <mergeCell ref="A58:B58"/>
    <mergeCell ref="A57:H57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2021-02-16T08:25:21Z</cp:lastPrinted>
  <dcterms:created xsi:type="dcterms:W3CDTF">2005-02-17T12:47:23Z</dcterms:created>
  <dcterms:modified xsi:type="dcterms:W3CDTF">2021-03-04T14:15:04Z</dcterms:modified>
</cp:coreProperties>
</file>