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2023 рік\Чергова 36 сесія\РІШЕННЯ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H133" i="1"/>
  <c r="I133" i="1" s="1"/>
  <c r="H148" i="1" l="1"/>
  <c r="I148" i="1" s="1"/>
  <c r="H149" i="1"/>
  <c r="I149" i="1" s="1"/>
  <c r="H85" i="1"/>
  <c r="I85" i="1" s="1"/>
  <c r="H88" i="1"/>
  <c r="I88" i="1" s="1"/>
  <c r="H90" i="1"/>
  <c r="I90" i="1" s="1"/>
  <c r="H95" i="1"/>
  <c r="I95" i="1" s="1"/>
  <c r="H96" i="1"/>
  <c r="I96" i="1" s="1"/>
  <c r="H97" i="1"/>
  <c r="I97" i="1" s="1"/>
  <c r="H98" i="1"/>
  <c r="I98" i="1" s="1"/>
  <c r="H99" i="1"/>
  <c r="I99" i="1" s="1"/>
  <c r="H103" i="1"/>
  <c r="I103" i="1" s="1"/>
  <c r="H117" i="1"/>
  <c r="I117" i="1" s="1"/>
  <c r="H118" i="1"/>
  <c r="I118" i="1" s="1"/>
  <c r="H119" i="1"/>
  <c r="I119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12" i="1"/>
  <c r="I112" i="1" s="1"/>
  <c r="H113" i="1"/>
  <c r="I113" i="1" s="1"/>
  <c r="H130" i="1"/>
  <c r="I130" i="1" s="1"/>
  <c r="H91" i="1"/>
  <c r="I91" i="1" s="1"/>
  <c r="H134" i="1"/>
  <c r="I134" i="1" s="1"/>
  <c r="H92" i="1"/>
  <c r="I92" i="1" s="1"/>
  <c r="H111" i="1"/>
  <c r="I111" i="1" s="1"/>
  <c r="H109" i="1"/>
  <c r="I109" i="1" s="1"/>
  <c r="H110" i="1"/>
  <c r="I110" i="1" s="1"/>
  <c r="H136" i="1"/>
  <c r="I136" i="1" s="1"/>
  <c r="H93" i="1"/>
  <c r="I93" i="1" s="1"/>
  <c r="H135" i="1"/>
  <c r="I135" i="1" s="1"/>
  <c r="H155" i="1"/>
  <c r="I155" i="1" s="1"/>
  <c r="H156" i="1"/>
  <c r="I156" i="1" s="1"/>
  <c r="H152" i="1"/>
  <c r="I152" i="1" s="1"/>
  <c r="H153" i="1"/>
  <c r="I153" i="1" s="1"/>
  <c r="H147" i="1"/>
  <c r="I147" i="1" s="1"/>
  <c r="H121" i="1"/>
  <c r="I121" i="1" s="1"/>
  <c r="H122" i="1"/>
  <c r="I122" i="1" s="1"/>
  <c r="H123" i="1"/>
  <c r="I123" i="1" s="1"/>
  <c r="H94" i="1"/>
  <c r="I94" i="1" s="1"/>
  <c r="H104" i="1"/>
  <c r="I104" i="1" s="1"/>
  <c r="H105" i="1"/>
  <c r="I105" i="1" s="1"/>
  <c r="H106" i="1"/>
  <c r="I106" i="1" s="1"/>
  <c r="H107" i="1"/>
  <c r="I107" i="1" s="1"/>
  <c r="H89" i="1"/>
  <c r="I89" i="1" s="1"/>
  <c r="H115" i="1"/>
  <c r="I115" i="1" s="1"/>
  <c r="H139" i="1"/>
  <c r="I139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16" i="1"/>
  <c r="I116" i="1" s="1"/>
  <c r="H131" i="1"/>
  <c r="I131" i="1" s="1"/>
  <c r="H132" i="1"/>
  <c r="I132" i="1" s="1"/>
  <c r="H137" i="1"/>
  <c r="I13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6" i="1"/>
  <c r="I86" i="1" s="1"/>
  <c r="H108" i="1"/>
  <c r="I108" i="1" s="1"/>
  <c r="H154" i="1"/>
  <c r="I154" i="1" s="1"/>
  <c r="G138" i="1"/>
  <c r="H138" i="1" s="1"/>
  <c r="I138" i="1" s="1"/>
  <c r="G140" i="1"/>
  <c r="H140" i="1" s="1"/>
  <c r="G114" i="1"/>
  <c r="G87" i="1"/>
  <c r="H87" i="1" s="1"/>
  <c r="I87" i="1" s="1"/>
  <c r="G102" i="1"/>
  <c r="H102" i="1" s="1"/>
  <c r="I102" i="1" s="1"/>
  <c r="G101" i="1"/>
  <c r="G100" i="1"/>
  <c r="H100" i="1" s="1"/>
  <c r="G120" i="1"/>
  <c r="H120" i="1" s="1"/>
  <c r="H151" i="1"/>
  <c r="I151" i="1" s="1"/>
  <c r="G150" i="1"/>
  <c r="G84" i="1"/>
  <c r="H84" i="1" s="1"/>
  <c r="H64" i="1"/>
  <c r="I64" i="1" s="1"/>
  <c r="H66" i="1"/>
  <c r="I66" i="1" s="1"/>
  <c r="H67" i="1"/>
  <c r="I67" i="1" s="1"/>
  <c r="H68" i="1"/>
  <c r="I68" i="1" s="1"/>
  <c r="H69" i="1"/>
  <c r="I69" i="1" s="1"/>
  <c r="H70" i="1"/>
  <c r="I70" i="1" s="1"/>
  <c r="H63" i="1"/>
  <c r="I59" i="1"/>
  <c r="I61" i="1"/>
  <c r="I62" i="1"/>
  <c r="I58" i="1"/>
  <c r="I9" i="1"/>
  <c r="I12" i="1"/>
  <c r="I13" i="1"/>
  <c r="I14" i="1"/>
  <c r="I15" i="1"/>
  <c r="I16" i="1"/>
  <c r="I17" i="1"/>
  <c r="I18" i="1"/>
  <c r="I19" i="1"/>
  <c r="I20" i="1"/>
  <c r="I21" i="1"/>
  <c r="I22" i="1"/>
  <c r="I23" i="1"/>
  <c r="H24" i="1" l="1"/>
  <c r="I84" i="1"/>
  <c r="I120" i="1"/>
  <c r="I140" i="1"/>
  <c r="H114" i="1"/>
  <c r="I114" i="1" s="1"/>
  <c r="G157" i="1"/>
  <c r="H101" i="1"/>
  <c r="I101" i="1" s="1"/>
  <c r="H150" i="1"/>
  <c r="I150" i="1" s="1"/>
  <c r="I100" i="1"/>
  <c r="I63" i="1"/>
  <c r="H27" i="1"/>
  <c r="I27" i="1" s="1"/>
  <c r="G8" i="1"/>
  <c r="G77" i="1"/>
  <c r="A77" i="1"/>
  <c r="H76" i="1"/>
  <c r="I76" i="1" s="1"/>
  <c r="H75" i="1"/>
  <c r="I75" i="1" s="1"/>
  <c r="H74" i="1"/>
  <c r="I74" i="1" s="1"/>
  <c r="H73" i="1"/>
  <c r="I73" i="1" s="1"/>
  <c r="H72" i="1"/>
  <c r="A71" i="1"/>
  <c r="G65" i="1"/>
  <c r="F65" i="1"/>
  <c r="B65" i="1"/>
  <c r="G60" i="1"/>
  <c r="F60" i="1"/>
  <c r="B60" i="1"/>
  <c r="H53" i="1"/>
  <c r="H56" i="1"/>
  <c r="G55" i="1"/>
  <c r="H55" i="1" s="1"/>
  <c r="H54" i="1"/>
  <c r="H51" i="1"/>
  <c r="I52" i="1"/>
  <c r="H52" i="1" s="1"/>
  <c r="H50" i="1"/>
  <c r="H49" i="1"/>
  <c r="H48" i="1"/>
  <c r="H47" i="1"/>
  <c r="H45" i="1"/>
  <c r="H46" i="1"/>
  <c r="G43" i="1"/>
  <c r="H43" i="1" s="1"/>
  <c r="H44" i="1"/>
  <c r="I42" i="1"/>
  <c r="H41" i="1"/>
  <c r="H40" i="1"/>
  <c r="H39" i="1"/>
  <c r="G38" i="1"/>
  <c r="H38" i="1" s="1"/>
  <c r="H37" i="1"/>
  <c r="H36" i="1"/>
  <c r="H35" i="1"/>
  <c r="H34" i="1"/>
  <c r="G33" i="1"/>
  <c r="H32" i="1"/>
  <c r="H31" i="1"/>
  <c r="H30" i="1"/>
  <c r="I30" i="1" s="1"/>
  <c r="H29" i="1"/>
  <c r="H28" i="1"/>
  <c r="H26" i="1"/>
  <c r="H25" i="1"/>
  <c r="G10" i="1"/>
  <c r="I10" i="1" s="1"/>
  <c r="G11" i="1"/>
  <c r="I11" i="1" s="1"/>
  <c r="H8" i="1"/>
  <c r="I7" i="1"/>
  <c r="I8" i="1" s="1"/>
  <c r="G71" i="1" l="1"/>
  <c r="H57" i="1"/>
  <c r="G24" i="1"/>
  <c r="I33" i="1"/>
  <c r="I57" i="1" s="1"/>
  <c r="G57" i="1"/>
  <c r="I157" i="1"/>
  <c r="H157" i="1"/>
  <c r="I60" i="1"/>
  <c r="H65" i="1"/>
  <c r="H77" i="1"/>
  <c r="I72" i="1"/>
  <c r="I77" i="1" s="1"/>
  <c r="I24" i="1"/>
  <c r="G158" i="1" l="1"/>
  <c r="H71" i="1"/>
  <c r="H158" i="1" s="1"/>
  <c r="I65" i="1"/>
  <c r="I71" i="1" s="1"/>
  <c r="I158" i="1" l="1"/>
</calcChain>
</file>

<file path=xl/sharedStrings.xml><?xml version="1.0" encoding="utf-8"?>
<sst xmlns="http://schemas.openxmlformats.org/spreadsheetml/2006/main" count="204" uniqueCount="200">
  <si>
    <t>дата введення в експлуатацію</t>
  </si>
  <si>
    <t>Кількість</t>
  </si>
  <si>
    <t>Громадська будівля</t>
  </si>
  <si>
    <t>1</t>
  </si>
  <si>
    <t>Всього по рах. 1013</t>
  </si>
  <si>
    <t>ТелевізорMystery MTV-4030LTA2</t>
  </si>
  <si>
    <t>Телевізор ERGO LE32CT50000AK</t>
  </si>
  <si>
    <t>Компютер в зборі</t>
  </si>
  <si>
    <t>МоніторLCD LG23.8" 24 MP 58 VQ-P D Sub</t>
  </si>
  <si>
    <t>Холодильник LG</t>
  </si>
  <si>
    <t>Плита газова</t>
  </si>
  <si>
    <t>Плита електрична ПШ-4</t>
  </si>
  <si>
    <t>Плита електрична ПШ-5</t>
  </si>
  <si>
    <t>Пральна машинка</t>
  </si>
  <si>
    <t>Багатофункціональний пристрій Canon Prixma E41</t>
  </si>
  <si>
    <t>Бойлер</t>
  </si>
  <si>
    <t>Всього по рах. 1014</t>
  </si>
  <si>
    <t>Антресоль 2-х дверна</t>
  </si>
  <si>
    <t>Антресоль 2-х дверна 802*403*370</t>
  </si>
  <si>
    <t>Антресоль 2-х дверна 802*403*371</t>
  </si>
  <si>
    <t>Бак господарський 20 л н/ж</t>
  </si>
  <si>
    <t>Бібліотека "Виставка"</t>
  </si>
  <si>
    <t>Ваги настільні</t>
  </si>
  <si>
    <t>Виделка</t>
  </si>
  <si>
    <t>Вішалка</t>
  </si>
  <si>
    <t>Вогнегасник ВП-5 Пожзахист</t>
  </si>
  <si>
    <t>Гастроємність 530х325х40</t>
  </si>
  <si>
    <t>Граблі віяльні</t>
  </si>
  <si>
    <t>Дитячий мякий комплект</t>
  </si>
  <si>
    <t>Дошка 3000*1000 зелена під крейду та магніт</t>
  </si>
  <si>
    <t>Дошка кухонна прямокутна з жолоом та металевою ручкою</t>
  </si>
  <si>
    <t>Дошка під крейду на магніт розлінована 3000*1000</t>
  </si>
  <si>
    <t>Драбина алюмін. Вільностояча 6 ступ</t>
  </si>
  <si>
    <t>Кабель Ultra Cable 10 м</t>
  </si>
  <si>
    <t>Каструля 13,5 л</t>
  </si>
  <si>
    <t>Каструля 5 л</t>
  </si>
  <si>
    <t>Каструля 6,1 л</t>
  </si>
  <si>
    <t>Каструля 6.4 л</t>
  </si>
  <si>
    <t>Каструля 9 л</t>
  </si>
  <si>
    <t>Килим</t>
  </si>
  <si>
    <t>Килим гумовий</t>
  </si>
  <si>
    <t>Килим гумовий 50*100</t>
  </si>
  <si>
    <t>Ківш 1,3 л</t>
  </si>
  <si>
    <t>Комплект учнівський 2-х місний</t>
  </si>
  <si>
    <t>Комплект Бембі (сант)</t>
  </si>
  <si>
    <t>Кріплення настінне LCD113</t>
  </si>
  <si>
    <t xml:space="preserve">Крісло Аlfa </t>
  </si>
  <si>
    <t>Крісло груша</t>
  </si>
  <si>
    <t>Куточок кухонний "Сицилія" червоно-білий</t>
  </si>
  <si>
    <t>Куточок природи "Паросток"</t>
  </si>
  <si>
    <t>Куточок художньо-творчої діяльності</t>
  </si>
  <si>
    <t>Лампа люмінісцентна</t>
  </si>
  <si>
    <t>Лампа світодіодна</t>
  </si>
  <si>
    <t>Ліжка дитячі двухярусні</t>
  </si>
  <si>
    <t>Лікарня дитяча "Лелека"</t>
  </si>
  <si>
    <t>Ліхтар кемпінговий</t>
  </si>
  <si>
    <t>Ложка гарнірна</t>
  </si>
  <si>
    <t>Ложка десертна</t>
  </si>
  <si>
    <t>Лопата для прибирання снігу</t>
  </si>
  <si>
    <t>Лопата штикова</t>
  </si>
  <si>
    <t>Магазин дитячий Базарчик</t>
  </si>
  <si>
    <t>Методичний куточок</t>
  </si>
  <si>
    <t>Мітла для вулиці</t>
  </si>
  <si>
    <t>Мийка 3-секційна без полиці</t>
  </si>
  <si>
    <t>Миска глибока 30см</t>
  </si>
  <si>
    <t>миска глибока 34см</t>
  </si>
  <si>
    <t>миска глибока 38см</t>
  </si>
  <si>
    <t>Набір для поливу</t>
  </si>
  <si>
    <t>Набір пластикових куль 42 щт</t>
  </si>
  <si>
    <t>Набір новорічних прикрас</t>
  </si>
  <si>
    <t>ніж для мяса</t>
  </si>
  <si>
    <t>Ніж для розробки мяса</t>
  </si>
  <si>
    <t>Ніж обробний 152 мм</t>
  </si>
  <si>
    <t>Ніж Супутник для корнеплодів</t>
  </si>
  <si>
    <t>Ніж Супутник для універсальний</t>
  </si>
  <si>
    <t>Ніж Супутник хліборізний</t>
  </si>
  <si>
    <t>Ножиці кухонні</t>
  </si>
  <si>
    <t>Паркінг дитячий</t>
  </si>
  <si>
    <t>Пенал 1-дверний закритий</t>
  </si>
  <si>
    <t>Піднос пластиковий</t>
  </si>
  <si>
    <t>Праска Aurora</t>
  </si>
  <si>
    <t>Прожектор LED IEK</t>
  </si>
  <si>
    <t>Пуфік Веснянка</t>
  </si>
  <si>
    <t>Сейф KS-23K</t>
  </si>
  <si>
    <t>Стелаж з нержавіючої сталі на 4 полиці</t>
  </si>
  <si>
    <t>Стенд "Інформація" 4 кармани</t>
  </si>
  <si>
    <t>Стенд "Куточок цивільної оборони"</t>
  </si>
  <si>
    <t>Стенд "Пожежна безпека"</t>
  </si>
  <si>
    <t>Стенд "Символіка України"</t>
  </si>
  <si>
    <t>Стенд закритого типу з ящиком для піску</t>
  </si>
  <si>
    <t>Стенд Меню Петрушка</t>
  </si>
  <si>
    <t>Стіл письмовий</t>
  </si>
  <si>
    <t>Стіл учнівський 1- місний</t>
  </si>
  <si>
    <t>Стілець учнівський Т-подібний</t>
  </si>
  <si>
    <t>Стільці дитячі</t>
  </si>
  <si>
    <t>Стільчик офісний</t>
  </si>
  <si>
    <t>Стінка дитяча "Квіткова поляна"</t>
  </si>
  <si>
    <t>Сушарка для білизна</t>
  </si>
  <si>
    <t>Тачка двоколісна</t>
  </si>
  <si>
    <t>Тумба з дверцею та нішою</t>
  </si>
  <si>
    <t>Тумба нижня для мийки</t>
  </si>
  <si>
    <t>Тумби навісні (комплект 2 шт</t>
  </si>
  <si>
    <t>Тумби нижні (комплект 2 шт)</t>
  </si>
  <si>
    <t>Тримач паперових рущників</t>
  </si>
  <si>
    <t>Чайник електричний hausmark</t>
  </si>
  <si>
    <t>Шафа для таблиць</t>
  </si>
  <si>
    <t>Шафа дитяча 4-х дверна для роздягання 1040*330*1400</t>
  </si>
  <si>
    <t>Шафа книжкова</t>
  </si>
  <si>
    <t>Шафа книжкова напівзакрита 2-дверна</t>
  </si>
  <si>
    <t>Шафа з шухлядами</t>
  </si>
  <si>
    <t>Всього по рах. 1016</t>
  </si>
  <si>
    <t>Підручники 1 клас</t>
  </si>
  <si>
    <t>Підручники 2 клас</t>
  </si>
  <si>
    <t>Підручники 3 клас</t>
  </si>
  <si>
    <t>Підручники 4 клас</t>
  </si>
  <si>
    <t>Методична література</t>
  </si>
  <si>
    <t>Лава дитяча для роздягання 1200*300*300</t>
  </si>
  <si>
    <t>Стелаж "Корона" 700*300*1480</t>
  </si>
  <si>
    <t>Комплект постільної білизни (наволочка 60*60)</t>
  </si>
  <si>
    <t>Покривало дитяче 100*145</t>
  </si>
  <si>
    <t>Рушник махровий 40*70</t>
  </si>
  <si>
    <t>Мийка прямокутна подвійного врізання 780*430*180</t>
  </si>
  <si>
    <t>Кріплення  RKRL-19-43 настінне під телевізор</t>
  </si>
  <si>
    <t>Шафа книжкова 4-х дверна 802*403*1816</t>
  </si>
  <si>
    <t>Стінка дитяча "Квіткова поляна" 820*300*1365</t>
  </si>
  <si>
    <t>Стіл учнівський 1- місний 700*500*640/760</t>
  </si>
  <si>
    <t>Стільчик учнівський 380*448*736/816</t>
  </si>
  <si>
    <t>Засіб КЗІ "SekureToken-337M"</t>
  </si>
  <si>
    <t>Бокс підкроватний на колесах 35 л</t>
  </si>
  <si>
    <t>Гардина "Метелик" (4м)</t>
  </si>
  <si>
    <t>Ящик для зберігання 7,9 л рожевий</t>
  </si>
  <si>
    <t>Ящик для зберігання 7,9 л кремовий</t>
  </si>
  <si>
    <t>Чайник-термос Philips</t>
  </si>
  <si>
    <t>Тарілка для 1 страв 200 мм</t>
  </si>
  <si>
    <t>Тарілка для 2-страв 175 мм</t>
  </si>
  <si>
    <t>Чашка фарфор 220 мл</t>
  </si>
  <si>
    <t>Тюль вуаль Аметист 300 см</t>
  </si>
  <si>
    <t>Тюль фіалка бузок</t>
  </si>
  <si>
    <t>Портьєра Верба 1 золото беж</t>
  </si>
  <si>
    <t>Органза Сніжок Altin</t>
  </si>
  <si>
    <t>Органза Сніжок G kur пог.м</t>
  </si>
  <si>
    <t>Одіяло шерстяне</t>
  </si>
  <si>
    <t>Одіяло тепде ватяне</t>
  </si>
  <si>
    <t>ПЕРЕЛІК</t>
  </si>
  <si>
    <t>№ з/п</t>
  </si>
  <si>
    <t>Найменування, стисла характеристика та призначення обєкта</t>
  </si>
  <si>
    <t>Номер</t>
  </si>
  <si>
    <t>інвентарний/номенклатурний</t>
  </si>
  <si>
    <t>заводський</t>
  </si>
  <si>
    <t>За даними бухгалтерського обліку</t>
  </si>
  <si>
    <t>сума зносу (накописеної амортизації)</t>
  </si>
  <si>
    <t>балансова вартість</t>
  </si>
  <si>
    <t>Первісна (переоцінена) вартість</t>
  </si>
  <si>
    <t>101480010</t>
  </si>
  <si>
    <t>101480011</t>
  </si>
  <si>
    <t>101480014</t>
  </si>
  <si>
    <t>101480013</t>
  </si>
  <si>
    <t>101480017</t>
  </si>
  <si>
    <t>101480007-101480009</t>
  </si>
  <si>
    <t>101480021</t>
  </si>
  <si>
    <t>101480022</t>
  </si>
  <si>
    <t>101600002</t>
  </si>
  <si>
    <t>101600006</t>
  </si>
  <si>
    <t>101600009</t>
  </si>
  <si>
    <t>101600003/5</t>
  </si>
  <si>
    <t>101600007/8</t>
  </si>
  <si>
    <t>101600010</t>
  </si>
  <si>
    <t>101600011/12</t>
  </si>
  <si>
    <t>101600013/30</t>
  </si>
  <si>
    <t>101600031</t>
  </si>
  <si>
    <t>101600032</t>
  </si>
  <si>
    <t>101600033</t>
  </si>
  <si>
    <t>101600034</t>
  </si>
  <si>
    <t>101600035/42</t>
  </si>
  <si>
    <t>101600043/65</t>
  </si>
  <si>
    <t>101600066/77</t>
  </si>
  <si>
    <t>101600077-98</t>
  </si>
  <si>
    <t>101600099</t>
  </si>
  <si>
    <t>101600100/30</t>
  </si>
  <si>
    <t>101600131/39</t>
  </si>
  <si>
    <t>101600140/49</t>
  </si>
  <si>
    <t>101600152</t>
  </si>
  <si>
    <t>101600150/51</t>
  </si>
  <si>
    <t>101600153</t>
  </si>
  <si>
    <t>101600154</t>
  </si>
  <si>
    <t>101600155/56</t>
  </si>
  <si>
    <t>101600157/62</t>
  </si>
  <si>
    <t>101600163</t>
  </si>
  <si>
    <t>101600164</t>
  </si>
  <si>
    <t>101600165/67</t>
  </si>
  <si>
    <t>101600168/69</t>
  </si>
  <si>
    <t>101600170/71</t>
  </si>
  <si>
    <t>матеріальних цінностей  комунальному закладу дошкільної освіти (дитячий садок) "Бджілка" Боярської міської ради для передачі на баланс Виконавчого комітету Боярської міської ради, відповідно до Плану рахунків бухгалтерського обліку</t>
  </si>
  <si>
    <t>Разом</t>
  </si>
  <si>
    <t>Всього по рах 1113</t>
  </si>
  <si>
    <t xml:space="preserve">Компютер   </t>
  </si>
  <si>
    <t>101480023/26</t>
  </si>
  <si>
    <t xml:space="preserve">Праска    </t>
  </si>
  <si>
    <t xml:space="preserve">                                                              ДОДАТОК 2</t>
  </si>
  <si>
    <t xml:space="preserve"> до рішення  чергової 36 сесії VIII скликання №36/2158 від 08.06.2023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</si>
</sst>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/>
    <xf numFmtId="164" fontId="3" fillId="0" borderId="3" xfId="0" applyNumberFormat="1" applyFont="1" applyBorder="1"/>
    <xf numFmtId="49" fontId="2" fillId="0" borderId="2" xfId="0" applyNumberFormat="1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3" fillId="0" borderId="2" xfId="0" applyFont="1" applyBorder="1" applyAlignment="1">
      <alignment wrapText="1"/>
    </xf>
    <xf numFmtId="14" fontId="3" fillId="0" borderId="2" xfId="0" applyNumberFormat="1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5" fontId="3" fillId="0" borderId="3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2" fontId="2" fillId="0" borderId="2" xfId="0" applyNumberFormat="1" applyFont="1" applyBorder="1"/>
    <xf numFmtId="14" fontId="3" fillId="0" borderId="2" xfId="0" applyNumberFormat="1" applyFont="1" applyBorder="1" applyAlignment="1">
      <alignment wrapText="1"/>
    </xf>
    <xf numFmtId="0" fontId="2" fillId="0" borderId="2" xfId="0" applyFont="1" applyBorder="1"/>
    <xf numFmtId="0" fontId="4" fillId="0" borderId="2" xfId="0" applyFont="1" applyBorder="1" applyAlignment="1">
      <alignment wrapText="1"/>
    </xf>
    <xf numFmtId="14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49" fontId="3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/>
    <xf numFmtId="49" fontId="2" fillId="0" borderId="2" xfId="0" applyNumberFormat="1" applyFont="1" applyBorder="1"/>
    <xf numFmtId="0" fontId="2" fillId="0" borderId="0" xfId="0" applyFont="1"/>
    <xf numFmtId="2" fontId="3" fillId="0" borderId="0" xfId="0" applyNumberFormat="1" applyFont="1"/>
    <xf numFmtId="2" fontId="2" fillId="0" borderId="0" xfId="0" applyNumberFormat="1" applyFont="1"/>
    <xf numFmtId="2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/>
    <xf numFmtId="0" fontId="3" fillId="2" borderId="2" xfId="0" applyFont="1" applyFill="1" applyBorder="1"/>
    <xf numFmtId="2" fontId="2" fillId="2" borderId="2" xfId="0" applyNumberFormat="1" applyFont="1" applyFill="1" applyBorder="1"/>
    <xf numFmtId="0" fontId="2" fillId="2" borderId="2" xfId="0" applyFont="1" applyFill="1" applyBorder="1"/>
    <xf numFmtId="0" fontId="4" fillId="2" borderId="2" xfId="0" applyFont="1" applyFill="1" applyBorder="1"/>
    <xf numFmtId="0" fontId="5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na_Rada\Downloads\Users\Admin\Desktop\&#1087;&#1077;&#1088;&#1077;&#1076;&#1072;&#1095;&#1072;%20&#1084;&#1072;&#1081;&#1085;&#1072;\&#1087;&#1077;&#1088;&#1077;&#1076;&#1072;&#1095;&#1072;%20&#1084;&#1072;&#1081;&#1085;&#1072;%20&#1053;&#104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білизна"/>
      <sheetName val="бібліотека"/>
      <sheetName val="Лист2"/>
      <sheetName val="Акт передач"/>
    </sheetNames>
    <sheetDataSet>
      <sheetData sheetId="0"/>
      <sheetData sheetId="1"/>
      <sheetData sheetId="2">
        <row r="12">
          <cell r="B12" t="str">
            <v>Матраси для дитячого ліжка</v>
          </cell>
          <cell r="C12">
            <v>34</v>
          </cell>
          <cell r="D12">
            <v>8874</v>
          </cell>
        </row>
        <row r="13">
          <cell r="B13" t="str">
            <v>Подушки</v>
          </cell>
          <cell r="C13">
            <v>34</v>
          </cell>
          <cell r="D13">
            <v>1130.5</v>
          </cell>
        </row>
        <row r="15">
          <cell r="B15" t="str">
            <v>Всього по рах. 1114</v>
          </cell>
        </row>
        <row r="62">
          <cell r="B62" t="str">
            <v>Всього по рах 1112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workbookViewId="0">
      <selection activeCell="A4" sqref="A4:I4"/>
    </sheetView>
  </sheetViews>
  <sheetFormatPr defaultColWidth="9.140625" defaultRowHeight="11.25" x14ac:dyDescent="0.2"/>
  <cols>
    <col min="1" max="1" width="6.42578125" style="1" customWidth="1"/>
    <col min="2" max="2" width="29.28515625" style="1" customWidth="1"/>
    <col min="3" max="3" width="9.7109375" style="1" customWidth="1"/>
    <col min="4" max="4" width="10.5703125" style="1" customWidth="1"/>
    <col min="5" max="5" width="7.7109375" style="1" customWidth="1"/>
    <col min="6" max="6" width="4.42578125" style="1" customWidth="1"/>
    <col min="7" max="7" width="10.7109375" style="1" customWidth="1"/>
    <col min="8" max="8" width="9" style="1" customWidth="1"/>
    <col min="9" max="9" width="10.5703125" style="1" customWidth="1"/>
    <col min="10" max="16384" width="9.140625" style="1"/>
  </cols>
  <sheetData>
    <row r="1" spans="1:9" ht="25.9" customHeight="1" x14ac:dyDescent="0.2">
      <c r="A1" s="55" t="s">
        <v>198</v>
      </c>
      <c r="B1" s="55"/>
      <c r="C1" s="55"/>
      <c r="D1" s="55"/>
      <c r="E1" s="55"/>
      <c r="F1" s="55"/>
      <c r="G1" s="55"/>
      <c r="H1" s="55"/>
      <c r="I1" s="55"/>
    </row>
    <row r="2" spans="1:9" ht="40.15" customHeight="1" x14ac:dyDescent="0.2">
      <c r="A2" s="62" t="s">
        <v>199</v>
      </c>
      <c r="B2" s="62"/>
      <c r="C2" s="62"/>
      <c r="D2" s="62"/>
      <c r="E2" s="62"/>
      <c r="F2" s="62"/>
      <c r="G2" s="62"/>
      <c r="H2" s="62"/>
      <c r="I2" s="62"/>
    </row>
    <row r="3" spans="1:9" ht="16.899999999999999" customHeight="1" x14ac:dyDescent="0.2">
      <c r="A3" s="63" t="s">
        <v>143</v>
      </c>
      <c r="B3" s="63"/>
      <c r="C3" s="63"/>
      <c r="D3" s="63"/>
      <c r="E3" s="63"/>
      <c r="F3" s="63"/>
      <c r="G3" s="63"/>
      <c r="H3" s="63"/>
    </row>
    <row r="4" spans="1:9" ht="51" customHeight="1" x14ac:dyDescent="0.2">
      <c r="A4" s="66" t="s">
        <v>192</v>
      </c>
      <c r="B4" s="66"/>
      <c r="C4" s="66"/>
      <c r="D4" s="66"/>
      <c r="E4" s="66"/>
      <c r="F4" s="66"/>
      <c r="G4" s="66"/>
      <c r="H4" s="66"/>
      <c r="I4" s="66"/>
    </row>
    <row r="5" spans="1:9" ht="15.75" customHeight="1" x14ac:dyDescent="0.2">
      <c r="A5" s="64" t="s">
        <v>144</v>
      </c>
      <c r="B5" s="65" t="s">
        <v>145</v>
      </c>
      <c r="C5" s="65" t="s">
        <v>0</v>
      </c>
      <c r="D5" s="61" t="s">
        <v>146</v>
      </c>
      <c r="E5" s="61"/>
      <c r="F5" s="61" t="s">
        <v>149</v>
      </c>
      <c r="G5" s="61"/>
      <c r="H5" s="61"/>
      <c r="I5" s="61"/>
    </row>
    <row r="6" spans="1:9" ht="93.75" customHeight="1" x14ac:dyDescent="0.2">
      <c r="A6" s="64"/>
      <c r="B6" s="65"/>
      <c r="C6" s="65"/>
      <c r="D6" s="3" t="s">
        <v>147</v>
      </c>
      <c r="E6" s="3" t="s">
        <v>148</v>
      </c>
      <c r="F6" s="3" t="s">
        <v>1</v>
      </c>
      <c r="G6" s="2" t="s">
        <v>152</v>
      </c>
      <c r="H6" s="2" t="s">
        <v>150</v>
      </c>
      <c r="I6" s="2" t="s">
        <v>151</v>
      </c>
    </row>
    <row r="7" spans="1:9" x14ac:dyDescent="0.2">
      <c r="A7" s="4">
        <v>1</v>
      </c>
      <c r="B7" s="5" t="s">
        <v>2</v>
      </c>
      <c r="C7" s="5"/>
      <c r="D7" s="5"/>
      <c r="E7" s="5"/>
      <c r="F7" s="6" t="s">
        <v>3</v>
      </c>
      <c r="G7" s="7">
        <v>46405</v>
      </c>
      <c r="H7" s="8">
        <v>2320</v>
      </c>
      <c r="I7" s="7">
        <f>G7-H7</f>
        <v>44085</v>
      </c>
    </row>
    <row r="8" spans="1:9" x14ac:dyDescent="0.2">
      <c r="A8" s="56" t="s">
        <v>4</v>
      </c>
      <c r="B8" s="57"/>
      <c r="C8" s="9"/>
      <c r="D8" s="9"/>
      <c r="E8" s="9"/>
      <c r="F8" s="10"/>
      <c r="G8" s="11">
        <f>SUM(G7:G7)</f>
        <v>46405</v>
      </c>
      <c r="H8" s="12">
        <f>SUM(H7:H7)</f>
        <v>2320</v>
      </c>
      <c r="I8" s="11">
        <f>SUM(I7:I7)</f>
        <v>44085</v>
      </c>
    </row>
    <row r="9" spans="1:9" ht="22.5" x14ac:dyDescent="0.2">
      <c r="A9" s="19">
        <v>2</v>
      </c>
      <c r="B9" s="13" t="s">
        <v>14</v>
      </c>
      <c r="C9" s="14">
        <v>43815</v>
      </c>
      <c r="D9" s="15" t="s">
        <v>155</v>
      </c>
      <c r="E9" s="14"/>
      <c r="F9" s="16">
        <v>2</v>
      </c>
      <c r="G9" s="48">
        <v>3160</v>
      </c>
      <c r="H9" s="18">
        <v>568.79999999999995</v>
      </c>
      <c r="I9" s="17">
        <f t="shared" ref="I9:I23" si="0">G9-H9</f>
        <v>2591.1999999999998</v>
      </c>
    </row>
    <row r="10" spans="1:9" ht="22.5" x14ac:dyDescent="0.2">
      <c r="A10" s="20">
        <v>3</v>
      </c>
      <c r="B10" s="21" t="s">
        <v>15</v>
      </c>
      <c r="C10" s="22">
        <v>43446</v>
      </c>
      <c r="D10" s="23" t="s">
        <v>158</v>
      </c>
      <c r="E10" s="21"/>
      <c r="F10" s="21">
        <v>3</v>
      </c>
      <c r="G10" s="49">
        <f>3*2315</f>
        <v>6945</v>
      </c>
      <c r="H10" s="25">
        <v>347.25</v>
      </c>
      <c r="I10" s="24">
        <f t="shared" si="0"/>
        <v>6597.75</v>
      </c>
    </row>
    <row r="11" spans="1:9" x14ac:dyDescent="0.2">
      <c r="A11" s="26">
        <v>6</v>
      </c>
      <c r="B11" s="21" t="s">
        <v>7</v>
      </c>
      <c r="C11" s="22">
        <v>43358</v>
      </c>
      <c r="D11" s="20">
        <v>101480005</v>
      </c>
      <c r="E11" s="21"/>
      <c r="F11" s="21">
        <v>1</v>
      </c>
      <c r="G11" s="49">
        <f>457.5+538.35+3208.35+2808.35+3458.35+1941.65+1539.15+1941.65-3000-1755</f>
        <v>11138.349999999999</v>
      </c>
      <c r="H11" s="25">
        <v>1605.11</v>
      </c>
      <c r="I11" s="24">
        <f t="shared" si="0"/>
        <v>9533.239999999998</v>
      </c>
    </row>
    <row r="12" spans="1:9" ht="22.5" x14ac:dyDescent="0.2">
      <c r="A12" s="19">
        <v>8</v>
      </c>
      <c r="B12" s="13" t="s">
        <v>8</v>
      </c>
      <c r="C12" s="14">
        <v>43358</v>
      </c>
      <c r="D12" s="4">
        <v>101480006</v>
      </c>
      <c r="E12" s="16"/>
      <c r="F12" s="16">
        <v>1</v>
      </c>
      <c r="G12" s="48">
        <v>4141.6499999999996</v>
      </c>
      <c r="H12" s="18">
        <v>745.5</v>
      </c>
      <c r="I12" s="17">
        <f t="shared" si="0"/>
        <v>3396.1499999999996</v>
      </c>
    </row>
    <row r="13" spans="1:9" x14ac:dyDescent="0.2">
      <c r="A13" s="4">
        <v>9</v>
      </c>
      <c r="B13" s="13" t="s">
        <v>195</v>
      </c>
      <c r="C13" s="14"/>
      <c r="D13" s="15" t="s">
        <v>196</v>
      </c>
      <c r="E13" s="14"/>
      <c r="F13" s="16">
        <v>4</v>
      </c>
      <c r="G13" s="48">
        <v>19999.04</v>
      </c>
      <c r="H13" s="18">
        <v>3474.8</v>
      </c>
      <c r="I13" s="17">
        <f t="shared" si="0"/>
        <v>16524.240000000002</v>
      </c>
    </row>
    <row r="14" spans="1:9" x14ac:dyDescent="0.2">
      <c r="A14" s="19">
        <v>10</v>
      </c>
      <c r="B14" s="13" t="s">
        <v>10</v>
      </c>
      <c r="C14" s="16">
        <v>2015</v>
      </c>
      <c r="D14" s="4">
        <v>101480003</v>
      </c>
      <c r="E14" s="16"/>
      <c r="F14" s="16">
        <v>1</v>
      </c>
      <c r="G14" s="48">
        <v>3200</v>
      </c>
      <c r="H14" s="18">
        <v>576</v>
      </c>
      <c r="I14" s="17">
        <f t="shared" si="0"/>
        <v>2624</v>
      </c>
    </row>
    <row r="15" spans="1:9" x14ac:dyDescent="0.2">
      <c r="A15" s="4">
        <v>11</v>
      </c>
      <c r="B15" s="13" t="s">
        <v>11</v>
      </c>
      <c r="C15" s="16"/>
      <c r="D15" s="4">
        <v>101480001</v>
      </c>
      <c r="E15" s="16"/>
      <c r="F15" s="16">
        <v>1</v>
      </c>
      <c r="G15" s="48">
        <v>1575</v>
      </c>
      <c r="H15" s="18">
        <v>110</v>
      </c>
      <c r="I15" s="17">
        <f t="shared" si="0"/>
        <v>1465</v>
      </c>
    </row>
    <row r="16" spans="1:9" x14ac:dyDescent="0.2">
      <c r="A16" s="19">
        <v>12</v>
      </c>
      <c r="B16" s="13" t="s">
        <v>12</v>
      </c>
      <c r="C16" s="16"/>
      <c r="D16" s="4">
        <v>101480002</v>
      </c>
      <c r="E16" s="16"/>
      <c r="F16" s="16">
        <v>1</v>
      </c>
      <c r="G16" s="48">
        <v>1755</v>
      </c>
      <c r="H16" s="18">
        <v>265</v>
      </c>
      <c r="I16" s="17">
        <f t="shared" si="0"/>
        <v>1490</v>
      </c>
    </row>
    <row r="17" spans="1:10" x14ac:dyDescent="0.2">
      <c r="A17" s="4">
        <v>13</v>
      </c>
      <c r="B17" s="13" t="s">
        <v>13</v>
      </c>
      <c r="C17" s="16">
        <v>2017</v>
      </c>
      <c r="D17" s="4">
        <v>101480004</v>
      </c>
      <c r="E17" s="16"/>
      <c r="F17" s="16">
        <v>1</v>
      </c>
      <c r="G17" s="48">
        <v>3500</v>
      </c>
      <c r="H17" s="18">
        <v>630</v>
      </c>
      <c r="I17" s="17">
        <f t="shared" si="0"/>
        <v>2870</v>
      </c>
    </row>
    <row r="18" spans="1:10" x14ac:dyDescent="0.2">
      <c r="A18" s="19">
        <v>14</v>
      </c>
      <c r="B18" s="13" t="s">
        <v>6</v>
      </c>
      <c r="C18" s="14">
        <v>43446</v>
      </c>
      <c r="D18" s="15" t="s">
        <v>153</v>
      </c>
      <c r="E18" s="14"/>
      <c r="F18" s="16">
        <v>1</v>
      </c>
      <c r="G18" s="48">
        <v>4198.9799999999996</v>
      </c>
      <c r="H18" s="18">
        <v>209.95</v>
      </c>
      <c r="I18" s="17">
        <f t="shared" si="0"/>
        <v>3989.0299999999997</v>
      </c>
    </row>
    <row r="19" spans="1:10" x14ac:dyDescent="0.2">
      <c r="A19" s="4">
        <v>15</v>
      </c>
      <c r="B19" s="13" t="s">
        <v>6</v>
      </c>
      <c r="C19" s="14">
        <v>43446</v>
      </c>
      <c r="D19" s="15" t="s">
        <v>154</v>
      </c>
      <c r="E19" s="14"/>
      <c r="F19" s="16">
        <v>1</v>
      </c>
      <c r="G19" s="48">
        <v>4198.9799999999996</v>
      </c>
      <c r="H19" s="18">
        <v>209.95</v>
      </c>
      <c r="I19" s="17">
        <f t="shared" si="0"/>
        <v>3989.0299999999997</v>
      </c>
    </row>
    <row r="20" spans="1:10" x14ac:dyDescent="0.2">
      <c r="A20" s="19">
        <v>16</v>
      </c>
      <c r="B20" s="13" t="s">
        <v>5</v>
      </c>
      <c r="C20" s="14">
        <v>43815</v>
      </c>
      <c r="D20" s="15" t="s">
        <v>156</v>
      </c>
      <c r="E20" s="14"/>
      <c r="F20" s="16">
        <v>1</v>
      </c>
      <c r="G20" s="48">
        <v>5699</v>
      </c>
      <c r="H20" s="18">
        <v>1025.82</v>
      </c>
      <c r="I20" s="17">
        <f t="shared" si="0"/>
        <v>4673.18</v>
      </c>
    </row>
    <row r="21" spans="1:10" x14ac:dyDescent="0.2">
      <c r="A21" s="4">
        <v>17</v>
      </c>
      <c r="B21" s="13" t="s">
        <v>5</v>
      </c>
      <c r="C21" s="14">
        <v>43815</v>
      </c>
      <c r="D21" s="15" t="s">
        <v>157</v>
      </c>
      <c r="E21" s="14"/>
      <c r="F21" s="16">
        <v>1</v>
      </c>
      <c r="G21" s="48">
        <v>5699</v>
      </c>
      <c r="H21" s="18">
        <v>1025.82</v>
      </c>
      <c r="I21" s="17">
        <f t="shared" si="0"/>
        <v>4673.18</v>
      </c>
    </row>
    <row r="22" spans="1:10" x14ac:dyDescent="0.2">
      <c r="A22" s="4">
        <v>19</v>
      </c>
      <c r="B22" s="13" t="s">
        <v>9</v>
      </c>
      <c r="C22" s="16"/>
      <c r="D22" s="15" t="s">
        <v>159</v>
      </c>
      <c r="E22" s="16"/>
      <c r="F22" s="16">
        <v>1</v>
      </c>
      <c r="G22" s="48">
        <v>3500</v>
      </c>
      <c r="H22" s="28">
        <v>630</v>
      </c>
      <c r="I22" s="17">
        <f t="shared" si="0"/>
        <v>2870</v>
      </c>
    </row>
    <row r="23" spans="1:10" x14ac:dyDescent="0.2">
      <c r="A23" s="19">
        <v>20</v>
      </c>
      <c r="B23" s="13" t="s">
        <v>9</v>
      </c>
      <c r="C23" s="16"/>
      <c r="D23" s="15" t="s">
        <v>160</v>
      </c>
      <c r="E23" s="16"/>
      <c r="F23" s="16">
        <v>1</v>
      </c>
      <c r="G23" s="48">
        <v>3500</v>
      </c>
      <c r="H23" s="28">
        <v>630</v>
      </c>
      <c r="I23" s="17">
        <f t="shared" si="0"/>
        <v>2870</v>
      </c>
    </row>
    <row r="24" spans="1:10" x14ac:dyDescent="0.2">
      <c r="A24" s="56" t="s">
        <v>16</v>
      </c>
      <c r="B24" s="57"/>
      <c r="C24" s="9"/>
      <c r="D24" s="29"/>
      <c r="E24" s="9"/>
      <c r="F24" s="29"/>
      <c r="G24" s="50">
        <f>SUM(G9:G23)</f>
        <v>82210</v>
      </c>
      <c r="H24" s="12">
        <f>SUM(H9:H23)</f>
        <v>12054</v>
      </c>
      <c r="I24" s="11">
        <f>SUM(I9:I23)</f>
        <v>70156</v>
      </c>
      <c r="J24" s="46"/>
    </row>
    <row r="25" spans="1:10" x14ac:dyDescent="0.2">
      <c r="A25" s="30">
        <v>1</v>
      </c>
      <c r="B25" s="13" t="s">
        <v>28</v>
      </c>
      <c r="C25" s="14">
        <v>43819</v>
      </c>
      <c r="D25" s="15">
        <v>101600001</v>
      </c>
      <c r="E25" s="14"/>
      <c r="F25" s="16">
        <v>1</v>
      </c>
      <c r="G25" s="48">
        <v>2564</v>
      </c>
      <c r="H25" s="18">
        <f>G25-I25</f>
        <v>461.52</v>
      </c>
      <c r="I25" s="17">
        <v>2102.48</v>
      </c>
    </row>
    <row r="26" spans="1:10" ht="22.5" x14ac:dyDescent="0.2">
      <c r="A26" s="31">
        <v>2</v>
      </c>
      <c r="B26" s="13" t="s">
        <v>29</v>
      </c>
      <c r="C26" s="16"/>
      <c r="D26" s="15" t="s">
        <v>161</v>
      </c>
      <c r="E26" s="16"/>
      <c r="F26" s="16">
        <v>1</v>
      </c>
      <c r="G26" s="48">
        <v>2100</v>
      </c>
      <c r="H26" s="18">
        <f>G26-I26</f>
        <v>105</v>
      </c>
      <c r="I26" s="17">
        <v>1995</v>
      </c>
    </row>
    <row r="27" spans="1:10" ht="22.5" x14ac:dyDescent="0.2">
      <c r="A27" s="31">
        <v>3</v>
      </c>
      <c r="B27" s="13" t="s">
        <v>31</v>
      </c>
      <c r="C27" s="14">
        <v>43447</v>
      </c>
      <c r="D27" s="15" t="s">
        <v>164</v>
      </c>
      <c r="E27" s="14"/>
      <c r="F27" s="16">
        <v>4</v>
      </c>
      <c r="G27" s="48">
        <v>4240</v>
      </c>
      <c r="H27" s="17">
        <f>G27*5%</f>
        <v>212</v>
      </c>
      <c r="I27" s="16">
        <f>G27-H27</f>
        <v>4028</v>
      </c>
    </row>
    <row r="28" spans="1:10" x14ac:dyDescent="0.2">
      <c r="A28" s="30">
        <v>4</v>
      </c>
      <c r="B28" s="13" t="s">
        <v>46</v>
      </c>
      <c r="C28" s="13"/>
      <c r="D28" s="15" t="s">
        <v>162</v>
      </c>
      <c r="E28" s="13"/>
      <c r="F28" s="13">
        <v>1</v>
      </c>
      <c r="G28" s="51">
        <v>1282.5</v>
      </c>
      <c r="H28" s="16">
        <f>G28-I28</f>
        <v>90.5</v>
      </c>
      <c r="I28" s="16">
        <v>1192</v>
      </c>
    </row>
    <row r="29" spans="1:10" x14ac:dyDescent="0.2">
      <c r="A29" s="31">
        <v>5</v>
      </c>
      <c r="B29" s="13" t="s">
        <v>47</v>
      </c>
      <c r="C29" s="14">
        <v>43819</v>
      </c>
      <c r="D29" s="15" t="s">
        <v>165</v>
      </c>
      <c r="E29" s="14"/>
      <c r="F29" s="16">
        <v>2</v>
      </c>
      <c r="G29" s="48">
        <v>4308</v>
      </c>
      <c r="H29" s="18">
        <f>G29-I29</f>
        <v>775.44</v>
      </c>
      <c r="I29" s="17">
        <v>3532.56</v>
      </c>
    </row>
    <row r="30" spans="1:10" ht="22.5" x14ac:dyDescent="0.2">
      <c r="A30" s="31">
        <v>6</v>
      </c>
      <c r="B30" s="13" t="s">
        <v>48</v>
      </c>
      <c r="C30" s="13"/>
      <c r="D30" s="15" t="s">
        <v>163</v>
      </c>
      <c r="E30" s="13"/>
      <c r="F30" s="32">
        <v>1</v>
      </c>
      <c r="G30" s="48">
        <v>5778</v>
      </c>
      <c r="H30" s="17">
        <f>G30*5%</f>
        <v>288.90000000000003</v>
      </c>
      <c r="I30" s="16">
        <f>G30-H30</f>
        <v>5489.1</v>
      </c>
    </row>
    <row r="31" spans="1:10" x14ac:dyDescent="0.2">
      <c r="A31" s="30">
        <v>7</v>
      </c>
      <c r="B31" s="13" t="s">
        <v>49</v>
      </c>
      <c r="C31" s="14">
        <v>43447</v>
      </c>
      <c r="D31" s="15" t="s">
        <v>166</v>
      </c>
      <c r="E31" s="14"/>
      <c r="F31" s="16">
        <v>1</v>
      </c>
      <c r="G31" s="48">
        <v>2016.6666666666667</v>
      </c>
      <c r="H31" s="18">
        <f>G31-I31</f>
        <v>141.16666666666674</v>
      </c>
      <c r="I31" s="17">
        <v>1875.5</v>
      </c>
    </row>
    <row r="32" spans="1:10" x14ac:dyDescent="0.2">
      <c r="A32" s="31">
        <v>8</v>
      </c>
      <c r="B32" s="13" t="s">
        <v>50</v>
      </c>
      <c r="C32" s="14">
        <v>43819</v>
      </c>
      <c r="D32" s="15" t="s">
        <v>167</v>
      </c>
      <c r="E32" s="14"/>
      <c r="F32" s="16">
        <v>2</v>
      </c>
      <c r="G32" s="48">
        <v>8660</v>
      </c>
      <c r="H32" s="18">
        <f>G32-I32</f>
        <v>1558.8000000000002</v>
      </c>
      <c r="I32" s="17">
        <v>7101.2</v>
      </c>
    </row>
    <row r="33" spans="1:9" x14ac:dyDescent="0.2">
      <c r="A33" s="31">
        <v>9</v>
      </c>
      <c r="B33" s="13" t="s">
        <v>53</v>
      </c>
      <c r="C33" s="13"/>
      <c r="D33" s="15" t="s">
        <v>168</v>
      </c>
      <c r="E33" s="13"/>
      <c r="F33" s="13">
        <v>17</v>
      </c>
      <c r="G33" s="51">
        <f>48.96*19</f>
        <v>930.24</v>
      </c>
      <c r="H33" s="16">
        <v>930.24</v>
      </c>
      <c r="I33" s="16">
        <f>G33-H33</f>
        <v>0</v>
      </c>
    </row>
    <row r="34" spans="1:9" x14ac:dyDescent="0.2">
      <c r="A34" s="30">
        <v>10</v>
      </c>
      <c r="B34" s="13" t="s">
        <v>54</v>
      </c>
      <c r="C34" s="14">
        <v>43090</v>
      </c>
      <c r="D34" s="15" t="s">
        <v>169</v>
      </c>
      <c r="E34" s="14"/>
      <c r="F34" s="16">
        <v>1</v>
      </c>
      <c r="G34" s="48">
        <v>1650</v>
      </c>
      <c r="H34" s="18">
        <f t="shared" ref="H34:H41" si="1">G34-I34</f>
        <v>297</v>
      </c>
      <c r="I34" s="17">
        <v>1353</v>
      </c>
    </row>
    <row r="35" spans="1:9" x14ac:dyDescent="0.2">
      <c r="A35" s="31">
        <v>11</v>
      </c>
      <c r="B35" s="13" t="s">
        <v>60</v>
      </c>
      <c r="C35" s="14">
        <v>43819</v>
      </c>
      <c r="D35" s="15" t="s">
        <v>170</v>
      </c>
      <c r="E35" s="14"/>
      <c r="F35" s="16">
        <v>1</v>
      </c>
      <c r="G35" s="48">
        <v>2439</v>
      </c>
      <c r="H35" s="18">
        <f t="shared" si="1"/>
        <v>439.02</v>
      </c>
      <c r="I35" s="17">
        <v>1999.98</v>
      </c>
    </row>
    <row r="36" spans="1:9" x14ac:dyDescent="0.2">
      <c r="A36" s="31">
        <v>12</v>
      </c>
      <c r="B36" s="13" t="s">
        <v>63</v>
      </c>
      <c r="C36" s="14">
        <v>43090</v>
      </c>
      <c r="D36" s="15" t="s">
        <v>171</v>
      </c>
      <c r="E36" s="14"/>
      <c r="F36" s="16">
        <v>1</v>
      </c>
      <c r="G36" s="48">
        <v>7350</v>
      </c>
      <c r="H36" s="18">
        <f t="shared" si="1"/>
        <v>1323</v>
      </c>
      <c r="I36" s="17">
        <v>6027</v>
      </c>
    </row>
    <row r="37" spans="1:9" ht="22.5" x14ac:dyDescent="0.2">
      <c r="A37" s="30">
        <v>13</v>
      </c>
      <c r="B37" s="13" t="s">
        <v>121</v>
      </c>
      <c r="C37" s="14">
        <v>43818</v>
      </c>
      <c r="D37" s="15" t="s">
        <v>172</v>
      </c>
      <c r="E37" s="14"/>
      <c r="F37" s="16">
        <v>1</v>
      </c>
      <c r="G37" s="48">
        <v>2100</v>
      </c>
      <c r="H37" s="18">
        <f t="shared" si="1"/>
        <v>378</v>
      </c>
      <c r="I37" s="17">
        <v>1722</v>
      </c>
    </row>
    <row r="38" spans="1:9" x14ac:dyDescent="0.2">
      <c r="A38" s="31">
        <v>14</v>
      </c>
      <c r="B38" s="13" t="s">
        <v>91</v>
      </c>
      <c r="C38" s="16"/>
      <c r="D38" s="15" t="s">
        <v>173</v>
      </c>
      <c r="E38" s="16"/>
      <c r="F38" s="16">
        <v>8</v>
      </c>
      <c r="G38" s="48">
        <f>1904+1094+3000</f>
        <v>5998</v>
      </c>
      <c r="H38" s="18">
        <f t="shared" si="1"/>
        <v>600</v>
      </c>
      <c r="I38" s="17">
        <v>5398</v>
      </c>
    </row>
    <row r="39" spans="1:9" x14ac:dyDescent="0.2">
      <c r="A39" s="31">
        <v>15</v>
      </c>
      <c r="B39" s="13" t="s">
        <v>92</v>
      </c>
      <c r="C39" s="14">
        <v>43090</v>
      </c>
      <c r="D39" s="15" t="s">
        <v>174</v>
      </c>
      <c r="E39" s="14"/>
      <c r="F39" s="16">
        <v>22</v>
      </c>
      <c r="G39" s="48">
        <v>13456.74</v>
      </c>
      <c r="H39" s="18">
        <f t="shared" si="1"/>
        <v>2422.2132000000001</v>
      </c>
      <c r="I39" s="17">
        <v>11034.5268</v>
      </c>
    </row>
    <row r="40" spans="1:9" ht="22.5" x14ac:dyDescent="0.2">
      <c r="A40" s="30">
        <v>16</v>
      </c>
      <c r="B40" s="13" t="s">
        <v>125</v>
      </c>
      <c r="C40" s="14">
        <v>43447</v>
      </c>
      <c r="D40" s="15" t="s">
        <v>175</v>
      </c>
      <c r="E40" s="14"/>
      <c r="F40" s="16">
        <v>10</v>
      </c>
      <c r="G40" s="48">
        <v>7300</v>
      </c>
      <c r="H40" s="18">
        <f t="shared" si="1"/>
        <v>1825</v>
      </c>
      <c r="I40" s="17">
        <v>5475</v>
      </c>
    </row>
    <row r="41" spans="1:9" x14ac:dyDescent="0.2">
      <c r="A41" s="31">
        <v>17</v>
      </c>
      <c r="B41" s="13" t="s">
        <v>93</v>
      </c>
      <c r="C41" s="14">
        <v>43090</v>
      </c>
      <c r="D41" s="15" t="s">
        <v>176</v>
      </c>
      <c r="E41" s="14"/>
      <c r="F41" s="16">
        <v>22</v>
      </c>
      <c r="G41" s="48">
        <v>7700</v>
      </c>
      <c r="H41" s="18">
        <f t="shared" si="1"/>
        <v>1386</v>
      </c>
      <c r="I41" s="17">
        <v>6314</v>
      </c>
    </row>
    <row r="42" spans="1:9" x14ac:dyDescent="0.2">
      <c r="A42" s="31">
        <v>18</v>
      </c>
      <c r="B42" s="13" t="s">
        <v>94</v>
      </c>
      <c r="C42" s="13"/>
      <c r="D42" s="15" t="s">
        <v>178</v>
      </c>
      <c r="E42" s="13"/>
      <c r="F42" s="13">
        <v>30</v>
      </c>
      <c r="G42" s="51">
        <v>102.9</v>
      </c>
      <c r="H42" s="16">
        <v>102.9</v>
      </c>
      <c r="I42" s="16">
        <f>G42-H42</f>
        <v>0</v>
      </c>
    </row>
    <row r="43" spans="1:9" x14ac:dyDescent="0.2">
      <c r="A43" s="30">
        <v>19</v>
      </c>
      <c r="B43" s="13" t="s">
        <v>95</v>
      </c>
      <c r="C43" s="16"/>
      <c r="D43" s="15" t="s">
        <v>179</v>
      </c>
      <c r="E43" s="16"/>
      <c r="F43" s="16">
        <v>8</v>
      </c>
      <c r="G43" s="48">
        <f>450*F43</f>
        <v>3600</v>
      </c>
      <c r="H43" s="18">
        <f t="shared" ref="H43:H56" si="2">G43-I43</f>
        <v>360</v>
      </c>
      <c r="I43" s="17">
        <v>3240</v>
      </c>
    </row>
    <row r="44" spans="1:9" x14ac:dyDescent="0.2">
      <c r="A44" s="31">
        <v>20</v>
      </c>
      <c r="B44" s="13" t="s">
        <v>126</v>
      </c>
      <c r="C44" s="14">
        <v>43447</v>
      </c>
      <c r="D44" s="15" t="s">
        <v>180</v>
      </c>
      <c r="E44" s="14"/>
      <c r="F44" s="16">
        <v>10</v>
      </c>
      <c r="G44" s="48">
        <v>4083.3</v>
      </c>
      <c r="H44" s="18">
        <f t="shared" si="2"/>
        <v>408.30000000000018</v>
      </c>
      <c r="I44" s="17">
        <v>3675</v>
      </c>
    </row>
    <row r="45" spans="1:9" x14ac:dyDescent="0.2">
      <c r="A45" s="31">
        <v>21</v>
      </c>
      <c r="B45" s="13" t="s">
        <v>96</v>
      </c>
      <c r="C45" s="14">
        <v>43819</v>
      </c>
      <c r="D45" s="15" t="s">
        <v>182</v>
      </c>
      <c r="E45" s="14"/>
      <c r="F45" s="16">
        <v>2</v>
      </c>
      <c r="G45" s="48">
        <v>6794</v>
      </c>
      <c r="H45" s="18">
        <f t="shared" si="2"/>
        <v>1222.92</v>
      </c>
      <c r="I45" s="17">
        <v>5571.08</v>
      </c>
    </row>
    <row r="46" spans="1:9" ht="22.5" x14ac:dyDescent="0.2">
      <c r="A46" s="30">
        <v>22</v>
      </c>
      <c r="B46" s="13" t="s">
        <v>124</v>
      </c>
      <c r="C46" s="14">
        <v>43447</v>
      </c>
      <c r="D46" s="15" t="s">
        <v>177</v>
      </c>
      <c r="E46" s="14"/>
      <c r="F46" s="16">
        <v>1</v>
      </c>
      <c r="G46" s="48">
        <v>3606</v>
      </c>
      <c r="H46" s="18">
        <f t="shared" si="2"/>
        <v>1141.9000000000001</v>
      </c>
      <c r="I46" s="17">
        <v>2464.1</v>
      </c>
    </row>
    <row r="47" spans="1:9" x14ac:dyDescent="0.2">
      <c r="A47" s="31">
        <v>23</v>
      </c>
      <c r="B47" s="13" t="s">
        <v>99</v>
      </c>
      <c r="C47" s="14">
        <v>43090</v>
      </c>
      <c r="D47" s="15" t="s">
        <v>181</v>
      </c>
      <c r="E47" s="14"/>
      <c r="F47" s="16">
        <v>1</v>
      </c>
      <c r="G47" s="48">
        <v>750</v>
      </c>
      <c r="H47" s="18">
        <f t="shared" si="2"/>
        <v>135</v>
      </c>
      <c r="I47" s="17">
        <v>615</v>
      </c>
    </row>
    <row r="48" spans="1:9" x14ac:dyDescent="0.2">
      <c r="A48" s="31">
        <v>24</v>
      </c>
      <c r="B48" s="13" t="s">
        <v>100</v>
      </c>
      <c r="C48" s="16"/>
      <c r="D48" s="15" t="s">
        <v>183</v>
      </c>
      <c r="E48" s="16"/>
      <c r="F48" s="16">
        <v>1</v>
      </c>
      <c r="G48" s="48">
        <v>4500</v>
      </c>
      <c r="H48" s="18">
        <f t="shared" si="2"/>
        <v>810</v>
      </c>
      <c r="I48" s="17">
        <v>3690</v>
      </c>
    </row>
    <row r="49" spans="1:9" x14ac:dyDescent="0.2">
      <c r="A49" s="30">
        <v>25</v>
      </c>
      <c r="B49" s="13" t="s">
        <v>101</v>
      </c>
      <c r="C49" s="14">
        <v>43818</v>
      </c>
      <c r="D49" s="15" t="s">
        <v>184</v>
      </c>
      <c r="E49" s="14"/>
      <c r="F49" s="16">
        <v>1</v>
      </c>
      <c r="G49" s="48">
        <v>4200</v>
      </c>
      <c r="H49" s="18">
        <f t="shared" si="2"/>
        <v>756</v>
      </c>
      <c r="I49" s="17">
        <v>3444</v>
      </c>
    </row>
    <row r="50" spans="1:9" x14ac:dyDescent="0.2">
      <c r="A50" s="31">
        <v>26</v>
      </c>
      <c r="B50" s="13" t="s">
        <v>102</v>
      </c>
      <c r="C50" s="14">
        <v>43818</v>
      </c>
      <c r="D50" s="15" t="s">
        <v>185</v>
      </c>
      <c r="E50" s="14"/>
      <c r="F50" s="16">
        <v>2</v>
      </c>
      <c r="G50" s="48">
        <v>6746</v>
      </c>
      <c r="H50" s="18">
        <f t="shared" si="2"/>
        <v>1214.2800000000007</v>
      </c>
      <c r="I50" s="17">
        <v>5531.7199999999993</v>
      </c>
    </row>
    <row r="51" spans="1:9" ht="22.5" x14ac:dyDescent="0.2">
      <c r="A51" s="31">
        <v>27</v>
      </c>
      <c r="B51" s="13" t="s">
        <v>106</v>
      </c>
      <c r="C51" s="14">
        <v>43447</v>
      </c>
      <c r="D51" s="15" t="s">
        <v>186</v>
      </c>
      <c r="E51" s="14"/>
      <c r="F51" s="16">
        <v>6</v>
      </c>
      <c r="G51" s="48">
        <v>17274</v>
      </c>
      <c r="H51" s="18">
        <f t="shared" si="2"/>
        <v>3886.6499999999996</v>
      </c>
      <c r="I51" s="17">
        <v>13387.35</v>
      </c>
    </row>
    <row r="52" spans="1:9" x14ac:dyDescent="0.2">
      <c r="A52" s="30">
        <v>28</v>
      </c>
      <c r="B52" s="13" t="s">
        <v>105</v>
      </c>
      <c r="C52" s="14">
        <v>43090</v>
      </c>
      <c r="D52" s="15" t="s">
        <v>187</v>
      </c>
      <c r="E52" s="14"/>
      <c r="F52" s="16">
        <v>1</v>
      </c>
      <c r="G52" s="48">
        <v>1662.5</v>
      </c>
      <c r="H52" s="18">
        <f t="shared" si="2"/>
        <v>299.08999999999992</v>
      </c>
      <c r="I52" s="17">
        <f>0.16+1363.25</f>
        <v>1363.41</v>
      </c>
    </row>
    <row r="53" spans="1:9" x14ac:dyDescent="0.2">
      <c r="A53" s="31">
        <v>29</v>
      </c>
      <c r="B53" s="13" t="s">
        <v>109</v>
      </c>
      <c r="C53" s="16"/>
      <c r="D53" s="15" t="s">
        <v>188</v>
      </c>
      <c r="E53" s="16"/>
      <c r="F53" s="16">
        <v>1</v>
      </c>
      <c r="G53" s="48">
        <v>2560</v>
      </c>
      <c r="H53" s="18">
        <f t="shared" si="2"/>
        <v>180</v>
      </c>
      <c r="I53" s="17">
        <v>2380</v>
      </c>
    </row>
    <row r="54" spans="1:9" x14ac:dyDescent="0.2">
      <c r="A54" s="31">
        <v>30</v>
      </c>
      <c r="B54" s="13" t="s">
        <v>107</v>
      </c>
      <c r="C54" s="14">
        <v>43090</v>
      </c>
      <c r="D54" s="15" t="s">
        <v>189</v>
      </c>
      <c r="E54" s="14"/>
      <c r="F54" s="16">
        <v>3</v>
      </c>
      <c r="G54" s="48">
        <v>4950</v>
      </c>
      <c r="H54" s="18">
        <f t="shared" si="2"/>
        <v>891</v>
      </c>
      <c r="I54" s="17">
        <v>4059</v>
      </c>
    </row>
    <row r="55" spans="1:9" ht="22.5" x14ac:dyDescent="0.2">
      <c r="A55" s="30">
        <v>31</v>
      </c>
      <c r="B55" s="13" t="s">
        <v>123</v>
      </c>
      <c r="C55" s="14">
        <v>43447</v>
      </c>
      <c r="D55" s="15" t="s">
        <v>190</v>
      </c>
      <c r="E55" s="14"/>
      <c r="F55" s="16">
        <v>2</v>
      </c>
      <c r="G55" s="48">
        <f>2*1733.33333333333</f>
        <v>3466.6666666666601</v>
      </c>
      <c r="H55" s="18">
        <f t="shared" si="2"/>
        <v>242.66666666666015</v>
      </c>
      <c r="I55" s="17">
        <v>3224</v>
      </c>
    </row>
    <row r="56" spans="1:9" x14ac:dyDescent="0.2">
      <c r="A56" s="31">
        <v>32</v>
      </c>
      <c r="B56" s="16" t="s">
        <v>108</v>
      </c>
      <c r="C56" s="14">
        <v>43090</v>
      </c>
      <c r="D56" s="15" t="s">
        <v>191</v>
      </c>
      <c r="E56" s="14"/>
      <c r="F56" s="16">
        <v>2</v>
      </c>
      <c r="G56" s="48">
        <v>2930</v>
      </c>
      <c r="H56" s="18">
        <f t="shared" si="2"/>
        <v>527.40000000000009</v>
      </c>
      <c r="I56" s="17">
        <v>2402.6</v>
      </c>
    </row>
    <row r="57" spans="1:9" x14ac:dyDescent="0.2">
      <c r="A57" s="59" t="s">
        <v>110</v>
      </c>
      <c r="B57" s="60"/>
      <c r="C57" s="33"/>
      <c r="D57" s="15"/>
      <c r="E57" s="33"/>
      <c r="F57" s="33"/>
      <c r="G57" s="52">
        <f>SUM(G25:G56)</f>
        <v>147098.51333333334</v>
      </c>
      <c r="H57" s="34">
        <f t="shared" ref="H57:I57" si="3">SUM(H25:H56)</f>
        <v>25411.906533333327</v>
      </c>
      <c r="I57" s="34">
        <f t="shared" si="3"/>
        <v>121686.60680000002</v>
      </c>
    </row>
    <row r="58" spans="1:9" x14ac:dyDescent="0.2">
      <c r="A58" s="4">
        <v>1</v>
      </c>
      <c r="B58" s="13" t="s">
        <v>129</v>
      </c>
      <c r="C58" s="35">
        <v>44075</v>
      </c>
      <c r="D58" s="15"/>
      <c r="E58" s="35"/>
      <c r="F58" s="13">
        <v>4</v>
      </c>
      <c r="G58" s="48">
        <v>3260</v>
      </c>
      <c r="H58" s="17">
        <v>652</v>
      </c>
      <c r="I58" s="17">
        <f>G58-H58</f>
        <v>2608</v>
      </c>
    </row>
    <row r="59" spans="1:9" ht="22.5" x14ac:dyDescent="0.2">
      <c r="A59" s="4">
        <v>2</v>
      </c>
      <c r="B59" s="13" t="s">
        <v>118</v>
      </c>
      <c r="C59" s="35">
        <v>43819</v>
      </c>
      <c r="D59" s="15"/>
      <c r="E59" s="35"/>
      <c r="F59" s="13">
        <v>34</v>
      </c>
      <c r="G59" s="51">
        <v>8840</v>
      </c>
      <c r="H59" s="18">
        <v>8840</v>
      </c>
      <c r="I59" s="17">
        <f t="shared" ref="I59:I70" si="4">G59-H59</f>
        <v>0</v>
      </c>
    </row>
    <row r="60" spans="1:9" x14ac:dyDescent="0.2">
      <c r="A60" s="4">
        <v>3</v>
      </c>
      <c r="B60" s="13" t="str">
        <f>[1]білизна!B12</f>
        <v>Матраси для дитячого ліжка</v>
      </c>
      <c r="C60" s="13"/>
      <c r="D60" s="15"/>
      <c r="E60" s="13"/>
      <c r="F60" s="13">
        <f>[1]білизна!C12</f>
        <v>34</v>
      </c>
      <c r="G60" s="51">
        <f>[1]білизна!D12</f>
        <v>8874</v>
      </c>
      <c r="H60" s="18">
        <v>4437</v>
      </c>
      <c r="I60" s="17">
        <f t="shared" si="4"/>
        <v>4437</v>
      </c>
    </row>
    <row r="61" spans="1:9" x14ac:dyDescent="0.2">
      <c r="A61" s="4">
        <v>4</v>
      </c>
      <c r="B61" s="13" t="s">
        <v>142</v>
      </c>
      <c r="C61" s="13"/>
      <c r="D61" s="15"/>
      <c r="E61" s="13"/>
      <c r="F61" s="13">
        <v>34</v>
      </c>
      <c r="G61" s="51">
        <v>9800</v>
      </c>
      <c r="H61" s="18">
        <v>4900</v>
      </c>
      <c r="I61" s="17">
        <f t="shared" si="4"/>
        <v>4900</v>
      </c>
    </row>
    <row r="62" spans="1:9" x14ac:dyDescent="0.2">
      <c r="A62" s="4">
        <v>5</v>
      </c>
      <c r="B62" s="13" t="s">
        <v>141</v>
      </c>
      <c r="C62" s="13"/>
      <c r="D62" s="15"/>
      <c r="E62" s="13"/>
      <c r="F62" s="13">
        <v>34</v>
      </c>
      <c r="G62" s="51">
        <v>6180</v>
      </c>
      <c r="H62" s="18">
        <v>1326</v>
      </c>
      <c r="I62" s="17">
        <f t="shared" si="4"/>
        <v>4854</v>
      </c>
    </row>
    <row r="63" spans="1:9" x14ac:dyDescent="0.2">
      <c r="A63" s="4">
        <v>6</v>
      </c>
      <c r="B63" s="13" t="s">
        <v>139</v>
      </c>
      <c r="C63" s="35">
        <v>42960</v>
      </c>
      <c r="D63" s="15"/>
      <c r="E63" s="35"/>
      <c r="F63" s="13">
        <v>25</v>
      </c>
      <c r="G63" s="51">
        <v>427.26</v>
      </c>
      <c r="H63" s="18">
        <f>G63</f>
        <v>427.26</v>
      </c>
      <c r="I63" s="17">
        <f t="shared" si="4"/>
        <v>0</v>
      </c>
    </row>
    <row r="64" spans="1:9" x14ac:dyDescent="0.2">
      <c r="A64" s="4">
        <v>7</v>
      </c>
      <c r="B64" s="13" t="s">
        <v>140</v>
      </c>
      <c r="C64" s="35">
        <v>42960</v>
      </c>
      <c r="D64" s="15"/>
      <c r="E64" s="35"/>
      <c r="F64" s="13">
        <v>23.95</v>
      </c>
      <c r="G64" s="51">
        <v>409.32</v>
      </c>
      <c r="H64" s="18">
        <f t="shared" ref="H64:H70" si="5">G64</f>
        <v>409.32</v>
      </c>
      <c r="I64" s="17">
        <f t="shared" si="4"/>
        <v>0</v>
      </c>
    </row>
    <row r="65" spans="1:9" x14ac:dyDescent="0.2">
      <c r="A65" s="4">
        <v>8</v>
      </c>
      <c r="B65" s="13" t="str">
        <f>[1]білизна!B13</f>
        <v>Подушки</v>
      </c>
      <c r="C65" s="35">
        <v>43819</v>
      </c>
      <c r="D65" s="15"/>
      <c r="E65" s="13"/>
      <c r="F65" s="13">
        <f>[1]білизна!C13</f>
        <v>34</v>
      </c>
      <c r="G65" s="51">
        <f>[1]білизна!D13</f>
        <v>1130.5</v>
      </c>
      <c r="H65" s="18">
        <f t="shared" si="5"/>
        <v>1130.5</v>
      </c>
      <c r="I65" s="17">
        <f t="shared" si="4"/>
        <v>0</v>
      </c>
    </row>
    <row r="66" spans="1:9" x14ac:dyDescent="0.2">
      <c r="A66" s="4">
        <v>9</v>
      </c>
      <c r="B66" s="13" t="s">
        <v>119</v>
      </c>
      <c r="C66" s="35">
        <v>43819</v>
      </c>
      <c r="D66" s="15"/>
      <c r="E66" s="35"/>
      <c r="F66" s="13">
        <v>34</v>
      </c>
      <c r="G66" s="51">
        <v>4998</v>
      </c>
      <c r="H66" s="18">
        <f t="shared" si="5"/>
        <v>4998</v>
      </c>
      <c r="I66" s="17">
        <f t="shared" si="4"/>
        <v>0</v>
      </c>
    </row>
    <row r="67" spans="1:9" x14ac:dyDescent="0.2">
      <c r="A67" s="4">
        <v>10</v>
      </c>
      <c r="B67" s="13" t="s">
        <v>138</v>
      </c>
      <c r="C67" s="35">
        <v>42960</v>
      </c>
      <c r="D67" s="15"/>
      <c r="E67" s="35"/>
      <c r="F67" s="13">
        <v>17.399999999999999</v>
      </c>
      <c r="G67" s="51">
        <v>167.78</v>
      </c>
      <c r="H67" s="18">
        <f t="shared" si="5"/>
        <v>167.78</v>
      </c>
      <c r="I67" s="17">
        <f t="shared" si="4"/>
        <v>0</v>
      </c>
    </row>
    <row r="68" spans="1:9" x14ac:dyDescent="0.2">
      <c r="A68" s="4">
        <v>11</v>
      </c>
      <c r="B68" s="13" t="s">
        <v>120</v>
      </c>
      <c r="C68" s="35">
        <v>43819</v>
      </c>
      <c r="D68" s="15"/>
      <c r="E68" s="35"/>
      <c r="F68" s="13">
        <v>30</v>
      </c>
      <c r="G68" s="51">
        <v>1440</v>
      </c>
      <c r="H68" s="18">
        <f t="shared" si="5"/>
        <v>1440</v>
      </c>
      <c r="I68" s="17">
        <f t="shared" si="4"/>
        <v>0</v>
      </c>
    </row>
    <row r="69" spans="1:9" x14ac:dyDescent="0.2">
      <c r="A69" s="4">
        <v>12</v>
      </c>
      <c r="B69" s="13" t="s">
        <v>136</v>
      </c>
      <c r="C69" s="35">
        <v>42960</v>
      </c>
      <c r="D69" s="15"/>
      <c r="E69" s="35"/>
      <c r="F69" s="13">
        <v>1</v>
      </c>
      <c r="G69" s="51">
        <v>14.49</v>
      </c>
      <c r="H69" s="18">
        <f t="shared" si="5"/>
        <v>14.49</v>
      </c>
      <c r="I69" s="17">
        <f t="shared" si="4"/>
        <v>0</v>
      </c>
    </row>
    <row r="70" spans="1:9" x14ac:dyDescent="0.2">
      <c r="A70" s="4">
        <v>13</v>
      </c>
      <c r="B70" s="13" t="s">
        <v>137</v>
      </c>
      <c r="C70" s="35">
        <v>42960</v>
      </c>
      <c r="D70" s="15"/>
      <c r="E70" s="35"/>
      <c r="F70" s="13">
        <v>3.5</v>
      </c>
      <c r="G70" s="51">
        <v>43.2</v>
      </c>
      <c r="H70" s="18">
        <f t="shared" si="5"/>
        <v>43.2</v>
      </c>
      <c r="I70" s="17">
        <f t="shared" si="4"/>
        <v>0</v>
      </c>
    </row>
    <row r="71" spans="1:9" x14ac:dyDescent="0.2">
      <c r="A71" s="59" t="str">
        <f>[1]білизна!B15</f>
        <v>Всього по рах. 1114</v>
      </c>
      <c r="B71" s="60"/>
      <c r="C71" s="33"/>
      <c r="D71" s="15"/>
      <c r="E71" s="33"/>
      <c r="F71" s="13"/>
      <c r="G71" s="52">
        <f>SUM(G58:G70)</f>
        <v>45584.549999999996</v>
      </c>
      <c r="H71" s="34">
        <f>SUM(H58:H70)</f>
        <v>28785.55</v>
      </c>
      <c r="I71" s="34">
        <f>SUM(I58:I70)</f>
        <v>16799</v>
      </c>
    </row>
    <row r="72" spans="1:9" x14ac:dyDescent="0.2">
      <c r="A72" s="20">
        <v>1</v>
      </c>
      <c r="B72" s="13" t="s">
        <v>111</v>
      </c>
      <c r="C72" s="13"/>
      <c r="D72" s="15"/>
      <c r="E72" s="13"/>
      <c r="F72" s="13">
        <v>66</v>
      </c>
      <c r="G72" s="51">
        <v>2423.63</v>
      </c>
      <c r="H72" s="18">
        <f>G72/2</f>
        <v>1211.8150000000001</v>
      </c>
      <c r="I72" s="17">
        <f>G72-H72</f>
        <v>1211.8150000000001</v>
      </c>
    </row>
    <row r="73" spans="1:9" x14ac:dyDescent="0.2">
      <c r="A73" s="20">
        <v>2</v>
      </c>
      <c r="B73" s="13" t="s">
        <v>112</v>
      </c>
      <c r="C73" s="13"/>
      <c r="D73" s="15"/>
      <c r="E73" s="13"/>
      <c r="F73" s="13">
        <v>77</v>
      </c>
      <c r="G73" s="51">
        <v>3095.29</v>
      </c>
      <c r="H73" s="18">
        <f t="shared" ref="H73:H76" si="6">G73/2</f>
        <v>1547.645</v>
      </c>
      <c r="I73" s="17">
        <f t="shared" ref="I73:I76" si="7">G73-H73</f>
        <v>1547.645</v>
      </c>
    </row>
    <row r="74" spans="1:9" x14ac:dyDescent="0.2">
      <c r="A74" s="20">
        <v>3</v>
      </c>
      <c r="B74" s="13" t="s">
        <v>113</v>
      </c>
      <c r="C74" s="13"/>
      <c r="D74" s="15"/>
      <c r="E74" s="13"/>
      <c r="F74" s="13">
        <v>56</v>
      </c>
      <c r="G74" s="51">
        <v>2412.34</v>
      </c>
      <c r="H74" s="18">
        <f t="shared" si="6"/>
        <v>1206.17</v>
      </c>
      <c r="I74" s="17">
        <f t="shared" si="7"/>
        <v>1206.17</v>
      </c>
    </row>
    <row r="75" spans="1:9" x14ac:dyDescent="0.2">
      <c r="A75" s="20">
        <v>4</v>
      </c>
      <c r="B75" s="13" t="s">
        <v>114</v>
      </c>
      <c r="C75" s="13"/>
      <c r="D75" s="15"/>
      <c r="E75" s="13"/>
      <c r="F75" s="13">
        <v>102</v>
      </c>
      <c r="G75" s="51">
        <v>5428.94</v>
      </c>
      <c r="H75" s="18">
        <f t="shared" si="6"/>
        <v>2714.47</v>
      </c>
      <c r="I75" s="17">
        <f t="shared" si="7"/>
        <v>2714.47</v>
      </c>
    </row>
    <row r="76" spans="1:9" x14ac:dyDescent="0.2">
      <c r="A76" s="20">
        <v>5</v>
      </c>
      <c r="B76" s="13" t="s">
        <v>115</v>
      </c>
      <c r="C76" s="13"/>
      <c r="D76" s="15"/>
      <c r="E76" s="13"/>
      <c r="F76" s="13">
        <v>49</v>
      </c>
      <c r="G76" s="51">
        <v>1416.78</v>
      </c>
      <c r="H76" s="18">
        <f t="shared" si="6"/>
        <v>708.39</v>
      </c>
      <c r="I76" s="17">
        <f t="shared" si="7"/>
        <v>708.39</v>
      </c>
    </row>
    <row r="77" spans="1:9" ht="15.6" customHeight="1" x14ac:dyDescent="0.2">
      <c r="A77" s="59" t="str">
        <f>[1]білизна!B62</f>
        <v>Всього по рах 1112</v>
      </c>
      <c r="B77" s="60"/>
      <c r="C77" s="33"/>
      <c r="D77" s="15"/>
      <c r="E77" s="33"/>
      <c r="F77" s="33"/>
      <c r="G77" s="53">
        <f>SUM(G72:G76)</f>
        <v>14776.980000000001</v>
      </c>
      <c r="H77" s="36">
        <f t="shared" ref="H77:I77" si="8">SUM(H72:H76)</f>
        <v>7388.4900000000007</v>
      </c>
      <c r="I77" s="36">
        <f t="shared" si="8"/>
        <v>7388.4900000000007</v>
      </c>
    </row>
    <row r="78" spans="1:9" x14ac:dyDescent="0.2">
      <c r="A78" s="16">
        <v>1</v>
      </c>
      <c r="B78" s="13" t="s">
        <v>17</v>
      </c>
      <c r="C78" s="14">
        <v>43090</v>
      </c>
      <c r="D78" s="15"/>
      <c r="E78" s="14"/>
      <c r="F78" s="16">
        <v>6</v>
      </c>
      <c r="G78" s="48">
        <v>4084.98</v>
      </c>
      <c r="H78" s="17">
        <f t="shared" ref="H78:H105" si="9">G78</f>
        <v>4084.98</v>
      </c>
      <c r="I78" s="16">
        <f t="shared" ref="I78:I105" si="10">G78-H78</f>
        <v>0</v>
      </c>
    </row>
    <row r="79" spans="1:9" x14ac:dyDescent="0.2">
      <c r="A79" s="16">
        <v>2</v>
      </c>
      <c r="B79" s="13" t="s">
        <v>18</v>
      </c>
      <c r="C79" s="14">
        <v>43447</v>
      </c>
      <c r="D79" s="15"/>
      <c r="E79" s="14"/>
      <c r="F79" s="16">
        <v>1</v>
      </c>
      <c r="G79" s="48">
        <v>629.16999999999996</v>
      </c>
      <c r="H79" s="17">
        <f t="shared" si="9"/>
        <v>629.16999999999996</v>
      </c>
      <c r="I79" s="16">
        <f t="shared" si="10"/>
        <v>0</v>
      </c>
    </row>
    <row r="80" spans="1:9" x14ac:dyDescent="0.2">
      <c r="A80" s="16">
        <v>3</v>
      </c>
      <c r="B80" s="13" t="s">
        <v>19</v>
      </c>
      <c r="C80" s="14">
        <v>43447</v>
      </c>
      <c r="D80" s="15"/>
      <c r="E80" s="14"/>
      <c r="F80" s="16">
        <v>1</v>
      </c>
      <c r="G80" s="48">
        <v>629.16999999999996</v>
      </c>
      <c r="H80" s="17">
        <f t="shared" si="9"/>
        <v>629.16999999999996</v>
      </c>
      <c r="I80" s="16">
        <f t="shared" si="10"/>
        <v>0</v>
      </c>
    </row>
    <row r="81" spans="1:9" x14ac:dyDescent="0.2">
      <c r="A81" s="16">
        <v>4</v>
      </c>
      <c r="B81" s="13" t="s">
        <v>20</v>
      </c>
      <c r="C81" s="14">
        <v>43090</v>
      </c>
      <c r="D81" s="15"/>
      <c r="E81" s="14"/>
      <c r="F81" s="16">
        <v>1</v>
      </c>
      <c r="G81" s="48">
        <v>1437.5</v>
      </c>
      <c r="H81" s="17">
        <f t="shared" si="9"/>
        <v>1437.5</v>
      </c>
      <c r="I81" s="16">
        <f t="shared" si="10"/>
        <v>0</v>
      </c>
    </row>
    <row r="82" spans="1:9" x14ac:dyDescent="0.2">
      <c r="A82" s="16">
        <v>5</v>
      </c>
      <c r="B82" s="13" t="s">
        <v>21</v>
      </c>
      <c r="C82" s="14">
        <v>43090</v>
      </c>
      <c r="D82" s="15"/>
      <c r="E82" s="14"/>
      <c r="F82" s="16">
        <v>1</v>
      </c>
      <c r="G82" s="48">
        <v>1533.33</v>
      </c>
      <c r="H82" s="17">
        <f t="shared" si="9"/>
        <v>1533.33</v>
      </c>
      <c r="I82" s="16">
        <f t="shared" si="10"/>
        <v>0</v>
      </c>
    </row>
    <row r="83" spans="1:9" x14ac:dyDescent="0.2">
      <c r="A83" s="16">
        <v>6</v>
      </c>
      <c r="B83" s="13" t="s">
        <v>128</v>
      </c>
      <c r="C83" s="14">
        <v>44153</v>
      </c>
      <c r="D83" s="15"/>
      <c r="E83" s="14"/>
      <c r="F83" s="16">
        <v>3</v>
      </c>
      <c r="G83" s="48">
        <v>1143</v>
      </c>
      <c r="H83" s="17">
        <f t="shared" si="9"/>
        <v>1143</v>
      </c>
      <c r="I83" s="16">
        <f t="shared" si="10"/>
        <v>0</v>
      </c>
    </row>
    <row r="84" spans="1:9" x14ac:dyDescent="0.2">
      <c r="A84" s="16">
        <v>7</v>
      </c>
      <c r="B84" s="13" t="s">
        <v>22</v>
      </c>
      <c r="C84" s="16"/>
      <c r="D84" s="15"/>
      <c r="E84" s="16"/>
      <c r="F84" s="16">
        <v>1</v>
      </c>
      <c r="G84" s="48">
        <f>1937.45+387.49</f>
        <v>2324.94</v>
      </c>
      <c r="H84" s="17">
        <f t="shared" si="9"/>
        <v>2324.94</v>
      </c>
      <c r="I84" s="16">
        <f t="shared" si="10"/>
        <v>0</v>
      </c>
    </row>
    <row r="85" spans="1:9" x14ac:dyDescent="0.2">
      <c r="A85" s="16">
        <v>8</v>
      </c>
      <c r="B85" s="13" t="s">
        <v>23</v>
      </c>
      <c r="C85" s="13"/>
      <c r="D85" s="15"/>
      <c r="E85" s="13"/>
      <c r="F85" s="32">
        <v>100</v>
      </c>
      <c r="G85" s="51">
        <v>1282</v>
      </c>
      <c r="H85" s="17">
        <f t="shared" si="9"/>
        <v>1282</v>
      </c>
      <c r="I85" s="16">
        <f t="shared" si="10"/>
        <v>0</v>
      </c>
    </row>
    <row r="86" spans="1:9" x14ac:dyDescent="0.2">
      <c r="A86" s="16">
        <v>9</v>
      </c>
      <c r="B86" s="13" t="s">
        <v>24</v>
      </c>
      <c r="C86" s="13"/>
      <c r="D86" s="15"/>
      <c r="E86" s="13"/>
      <c r="F86" s="32">
        <v>5</v>
      </c>
      <c r="G86" s="51">
        <v>2500</v>
      </c>
      <c r="H86" s="17">
        <f t="shared" si="9"/>
        <v>2500</v>
      </c>
      <c r="I86" s="16">
        <f t="shared" si="10"/>
        <v>0</v>
      </c>
    </row>
    <row r="87" spans="1:9" x14ac:dyDescent="0.2">
      <c r="A87" s="16">
        <v>10</v>
      </c>
      <c r="B87" s="13" t="s">
        <v>25</v>
      </c>
      <c r="C87" s="13"/>
      <c r="D87" s="15"/>
      <c r="E87" s="13"/>
      <c r="F87" s="13">
        <v>4</v>
      </c>
      <c r="G87" s="51">
        <f>1543.8+308.76</f>
        <v>1852.56</v>
      </c>
      <c r="H87" s="17">
        <f t="shared" si="9"/>
        <v>1852.56</v>
      </c>
      <c r="I87" s="16">
        <f t="shared" si="10"/>
        <v>0</v>
      </c>
    </row>
    <row r="88" spans="1:9" x14ac:dyDescent="0.2">
      <c r="A88" s="16">
        <v>11</v>
      </c>
      <c r="B88" s="37" t="s">
        <v>26</v>
      </c>
      <c r="C88" s="38">
        <v>43819</v>
      </c>
      <c r="D88" s="15"/>
      <c r="E88" s="38"/>
      <c r="F88" s="39">
        <v>4</v>
      </c>
      <c r="G88" s="51">
        <v>2120</v>
      </c>
      <c r="H88" s="17">
        <f t="shared" si="9"/>
        <v>2120</v>
      </c>
      <c r="I88" s="16">
        <f t="shared" si="10"/>
        <v>0</v>
      </c>
    </row>
    <row r="89" spans="1:9" x14ac:dyDescent="0.2">
      <c r="A89" s="16">
        <v>12</v>
      </c>
      <c r="B89" s="37" t="s">
        <v>27</v>
      </c>
      <c r="C89" s="40"/>
      <c r="D89" s="15"/>
      <c r="E89" s="40"/>
      <c r="F89" s="39">
        <v>1</v>
      </c>
      <c r="G89" s="51">
        <v>103.86</v>
      </c>
      <c r="H89" s="17">
        <f t="shared" si="9"/>
        <v>103.86</v>
      </c>
      <c r="I89" s="16">
        <f t="shared" si="10"/>
        <v>0</v>
      </c>
    </row>
    <row r="90" spans="1:9" ht="22.5" x14ac:dyDescent="0.2">
      <c r="A90" s="16">
        <v>13</v>
      </c>
      <c r="B90" s="37" t="s">
        <v>30</v>
      </c>
      <c r="C90" s="40"/>
      <c r="D90" s="15"/>
      <c r="E90" s="40"/>
      <c r="F90" s="39">
        <v>2</v>
      </c>
      <c r="G90" s="54">
        <v>478.32</v>
      </c>
      <c r="H90" s="17">
        <f t="shared" si="9"/>
        <v>478.32</v>
      </c>
      <c r="I90" s="16">
        <f t="shared" si="10"/>
        <v>0</v>
      </c>
    </row>
    <row r="91" spans="1:9" x14ac:dyDescent="0.2">
      <c r="A91" s="16">
        <v>14</v>
      </c>
      <c r="B91" s="13" t="s">
        <v>32</v>
      </c>
      <c r="C91" s="13"/>
      <c r="D91" s="15"/>
      <c r="E91" s="13"/>
      <c r="F91" s="13">
        <v>1</v>
      </c>
      <c r="G91" s="51">
        <v>1062.48</v>
      </c>
      <c r="H91" s="17">
        <f t="shared" si="9"/>
        <v>1062.48</v>
      </c>
      <c r="I91" s="16">
        <f t="shared" si="10"/>
        <v>0</v>
      </c>
    </row>
    <row r="92" spans="1:9" x14ac:dyDescent="0.2">
      <c r="A92" s="16">
        <v>15</v>
      </c>
      <c r="B92" s="27" t="s">
        <v>127</v>
      </c>
      <c r="C92" s="22">
        <v>43178</v>
      </c>
      <c r="D92" s="15"/>
      <c r="E92" s="22"/>
      <c r="F92" s="21">
        <v>3</v>
      </c>
      <c r="G92" s="49">
        <v>2085</v>
      </c>
      <c r="H92" s="17">
        <f t="shared" si="9"/>
        <v>2085</v>
      </c>
      <c r="I92" s="16">
        <f t="shared" si="10"/>
        <v>0</v>
      </c>
    </row>
    <row r="93" spans="1:9" x14ac:dyDescent="0.2">
      <c r="A93" s="16">
        <v>16</v>
      </c>
      <c r="B93" s="13" t="s">
        <v>33</v>
      </c>
      <c r="C93" s="13"/>
      <c r="D93" s="15"/>
      <c r="E93" s="13"/>
      <c r="F93" s="13">
        <v>2</v>
      </c>
      <c r="G93" s="51">
        <v>779.28</v>
      </c>
      <c r="H93" s="17">
        <f t="shared" si="9"/>
        <v>779.28</v>
      </c>
      <c r="I93" s="16">
        <f t="shared" si="10"/>
        <v>0</v>
      </c>
    </row>
    <row r="94" spans="1:9" x14ac:dyDescent="0.2">
      <c r="A94" s="16">
        <v>17</v>
      </c>
      <c r="B94" s="13" t="s">
        <v>33</v>
      </c>
      <c r="C94" s="13"/>
      <c r="D94" s="15"/>
      <c r="E94" s="13"/>
      <c r="F94" s="13">
        <v>2</v>
      </c>
      <c r="G94" s="51">
        <v>779.28</v>
      </c>
      <c r="H94" s="17">
        <f t="shared" si="9"/>
        <v>779.28</v>
      </c>
      <c r="I94" s="16">
        <f t="shared" si="10"/>
        <v>0</v>
      </c>
    </row>
    <row r="95" spans="1:9" x14ac:dyDescent="0.2">
      <c r="A95" s="16">
        <v>18</v>
      </c>
      <c r="B95" s="37" t="s">
        <v>34</v>
      </c>
      <c r="C95" s="38">
        <v>43446</v>
      </c>
      <c r="D95" s="15"/>
      <c r="E95" s="38"/>
      <c r="F95" s="39">
        <v>1</v>
      </c>
      <c r="G95" s="54">
        <v>846.72</v>
      </c>
      <c r="H95" s="17">
        <f t="shared" si="9"/>
        <v>846.72</v>
      </c>
      <c r="I95" s="16">
        <f t="shared" si="10"/>
        <v>0</v>
      </c>
    </row>
    <row r="96" spans="1:9" x14ac:dyDescent="0.2">
      <c r="A96" s="16">
        <v>19</v>
      </c>
      <c r="B96" s="37" t="s">
        <v>35</v>
      </c>
      <c r="C96" s="38">
        <v>43446</v>
      </c>
      <c r="D96" s="15"/>
      <c r="E96" s="38"/>
      <c r="F96" s="39">
        <v>1</v>
      </c>
      <c r="G96" s="54">
        <v>499.86</v>
      </c>
      <c r="H96" s="17">
        <f t="shared" si="9"/>
        <v>499.86</v>
      </c>
      <c r="I96" s="16">
        <f t="shared" si="10"/>
        <v>0</v>
      </c>
    </row>
    <row r="97" spans="1:9" x14ac:dyDescent="0.2">
      <c r="A97" s="16">
        <v>20</v>
      </c>
      <c r="B97" s="37" t="s">
        <v>36</v>
      </c>
      <c r="C97" s="38">
        <v>43446</v>
      </c>
      <c r="D97" s="15"/>
      <c r="E97" s="38"/>
      <c r="F97" s="39">
        <v>1</v>
      </c>
      <c r="G97" s="54">
        <v>444.78</v>
      </c>
      <c r="H97" s="17">
        <f t="shared" si="9"/>
        <v>444.78</v>
      </c>
      <c r="I97" s="16">
        <f t="shared" si="10"/>
        <v>0</v>
      </c>
    </row>
    <row r="98" spans="1:9" x14ac:dyDescent="0.2">
      <c r="A98" s="16">
        <v>21</v>
      </c>
      <c r="B98" s="37" t="s">
        <v>37</v>
      </c>
      <c r="C98" s="38">
        <v>43446</v>
      </c>
      <c r="D98" s="15"/>
      <c r="E98" s="38"/>
      <c r="F98" s="39">
        <v>1</v>
      </c>
      <c r="G98" s="54">
        <v>559.26</v>
      </c>
      <c r="H98" s="17">
        <f t="shared" si="9"/>
        <v>559.26</v>
      </c>
      <c r="I98" s="16">
        <f t="shared" si="10"/>
        <v>0</v>
      </c>
    </row>
    <row r="99" spans="1:9" x14ac:dyDescent="0.2">
      <c r="A99" s="16">
        <v>22</v>
      </c>
      <c r="B99" s="37" t="s">
        <v>38</v>
      </c>
      <c r="C99" s="38">
        <v>43446</v>
      </c>
      <c r="D99" s="15"/>
      <c r="E99" s="38"/>
      <c r="F99" s="39">
        <v>1</v>
      </c>
      <c r="G99" s="54">
        <v>689.22</v>
      </c>
      <c r="H99" s="17">
        <f t="shared" si="9"/>
        <v>689.22</v>
      </c>
      <c r="I99" s="16">
        <f t="shared" si="10"/>
        <v>0</v>
      </c>
    </row>
    <row r="100" spans="1:9" x14ac:dyDescent="0.2">
      <c r="A100" s="16">
        <v>23</v>
      </c>
      <c r="B100" s="13" t="s">
        <v>39</v>
      </c>
      <c r="C100" s="13"/>
      <c r="D100" s="15"/>
      <c r="E100" s="13"/>
      <c r="F100" s="13">
        <v>5</v>
      </c>
      <c r="G100" s="51">
        <f>7257.08+786.12</f>
        <v>8043.2</v>
      </c>
      <c r="H100" s="17">
        <f t="shared" si="9"/>
        <v>8043.2</v>
      </c>
      <c r="I100" s="16">
        <f t="shared" si="10"/>
        <v>0</v>
      </c>
    </row>
    <row r="101" spans="1:9" x14ac:dyDescent="0.2">
      <c r="A101" s="16">
        <v>24</v>
      </c>
      <c r="B101" s="13" t="s">
        <v>40</v>
      </c>
      <c r="C101" s="13"/>
      <c r="D101" s="15"/>
      <c r="E101" s="13"/>
      <c r="F101" s="13">
        <v>1</v>
      </c>
      <c r="G101" s="51">
        <f>573.3+114.66</f>
        <v>687.95999999999992</v>
      </c>
      <c r="H101" s="17">
        <f t="shared" si="9"/>
        <v>687.95999999999992</v>
      </c>
      <c r="I101" s="16">
        <f t="shared" si="10"/>
        <v>0</v>
      </c>
    </row>
    <row r="102" spans="1:9" x14ac:dyDescent="0.2">
      <c r="A102" s="16">
        <v>25</v>
      </c>
      <c r="B102" s="13" t="s">
        <v>41</v>
      </c>
      <c r="C102" s="13"/>
      <c r="D102" s="15"/>
      <c r="E102" s="13"/>
      <c r="F102" s="13">
        <v>1</v>
      </c>
      <c r="G102" s="51">
        <f>134.35+26.87</f>
        <v>161.22</v>
      </c>
      <c r="H102" s="17">
        <f t="shared" si="9"/>
        <v>161.22</v>
      </c>
      <c r="I102" s="16">
        <f t="shared" si="10"/>
        <v>0</v>
      </c>
    </row>
    <row r="103" spans="1:9" x14ac:dyDescent="0.2">
      <c r="A103" s="16">
        <v>26</v>
      </c>
      <c r="B103" s="37" t="s">
        <v>42</v>
      </c>
      <c r="C103" s="40"/>
      <c r="D103" s="15"/>
      <c r="E103" s="40"/>
      <c r="F103" s="39">
        <v>1</v>
      </c>
      <c r="G103" s="54">
        <v>259.3</v>
      </c>
      <c r="H103" s="17">
        <f t="shared" si="9"/>
        <v>259.3</v>
      </c>
      <c r="I103" s="16">
        <f t="shared" si="10"/>
        <v>0</v>
      </c>
    </row>
    <row r="104" spans="1:9" x14ac:dyDescent="0.2">
      <c r="A104" s="16">
        <v>27</v>
      </c>
      <c r="B104" s="13" t="s">
        <v>44</v>
      </c>
      <c r="C104" s="13"/>
      <c r="D104" s="15"/>
      <c r="E104" s="13"/>
      <c r="F104" s="32">
        <v>2</v>
      </c>
      <c r="G104" s="51">
        <v>1950</v>
      </c>
      <c r="H104" s="17">
        <f t="shared" si="9"/>
        <v>1950</v>
      </c>
      <c r="I104" s="16">
        <f t="shared" si="10"/>
        <v>0</v>
      </c>
    </row>
    <row r="105" spans="1:9" x14ac:dyDescent="0.2">
      <c r="A105" s="16">
        <v>28</v>
      </c>
      <c r="B105" s="13" t="s">
        <v>43</v>
      </c>
      <c r="C105" s="13"/>
      <c r="D105" s="15"/>
      <c r="E105" s="13"/>
      <c r="F105" s="32">
        <v>5</v>
      </c>
      <c r="G105" s="51">
        <v>5250</v>
      </c>
      <c r="H105" s="17">
        <f t="shared" si="9"/>
        <v>5250</v>
      </c>
      <c r="I105" s="16">
        <f t="shared" si="10"/>
        <v>0</v>
      </c>
    </row>
    <row r="106" spans="1:9" ht="22.5" x14ac:dyDescent="0.2">
      <c r="A106" s="16">
        <v>36</v>
      </c>
      <c r="B106" s="13" t="s">
        <v>122</v>
      </c>
      <c r="C106" s="35">
        <v>43815</v>
      </c>
      <c r="D106" s="15"/>
      <c r="E106" s="35"/>
      <c r="F106" s="13">
        <v>2</v>
      </c>
      <c r="G106" s="51">
        <v>900</v>
      </c>
      <c r="H106" s="17">
        <f t="shared" ref="H106:H133" si="11">G106</f>
        <v>900</v>
      </c>
      <c r="I106" s="16">
        <f t="shared" ref="I106:I133" si="12">G106-H106</f>
        <v>0</v>
      </c>
    </row>
    <row r="107" spans="1:9" x14ac:dyDescent="0.2">
      <c r="A107" s="16">
        <v>37</v>
      </c>
      <c r="B107" s="13" t="s">
        <v>45</v>
      </c>
      <c r="C107" s="35">
        <v>43721</v>
      </c>
      <c r="D107" s="15"/>
      <c r="E107" s="35"/>
      <c r="F107" s="13">
        <v>2</v>
      </c>
      <c r="G107" s="51">
        <v>730.92</v>
      </c>
      <c r="H107" s="17">
        <f t="shared" si="11"/>
        <v>730.92</v>
      </c>
      <c r="I107" s="16">
        <f t="shared" si="12"/>
        <v>0</v>
      </c>
    </row>
    <row r="108" spans="1:9" ht="22.5" x14ac:dyDescent="0.2">
      <c r="A108" s="16">
        <v>38</v>
      </c>
      <c r="B108" s="13" t="s">
        <v>116</v>
      </c>
      <c r="C108" s="14">
        <v>43819</v>
      </c>
      <c r="D108" s="15"/>
      <c r="E108" s="14"/>
      <c r="F108" s="16">
        <v>1</v>
      </c>
      <c r="G108" s="48">
        <v>479</v>
      </c>
      <c r="H108" s="17">
        <f t="shared" si="11"/>
        <v>479</v>
      </c>
      <c r="I108" s="16">
        <f t="shared" si="12"/>
        <v>0</v>
      </c>
    </row>
    <row r="109" spans="1:9" x14ac:dyDescent="0.2">
      <c r="A109" s="16">
        <v>39</v>
      </c>
      <c r="B109" s="13" t="s">
        <v>51</v>
      </c>
      <c r="C109" s="13"/>
      <c r="D109" s="15"/>
      <c r="E109" s="13"/>
      <c r="F109" s="13">
        <v>50</v>
      </c>
      <c r="G109" s="51">
        <v>969</v>
      </c>
      <c r="H109" s="17">
        <f t="shared" si="11"/>
        <v>969</v>
      </c>
      <c r="I109" s="16">
        <f t="shared" si="12"/>
        <v>0</v>
      </c>
    </row>
    <row r="110" spans="1:9" x14ac:dyDescent="0.2">
      <c r="A110" s="16">
        <v>40</v>
      </c>
      <c r="B110" s="13" t="s">
        <v>52</v>
      </c>
      <c r="C110" s="13"/>
      <c r="D110" s="15"/>
      <c r="E110" s="13"/>
      <c r="F110" s="13">
        <v>6</v>
      </c>
      <c r="G110" s="51">
        <v>668.88</v>
      </c>
      <c r="H110" s="17">
        <f t="shared" si="11"/>
        <v>668.88</v>
      </c>
      <c r="I110" s="16">
        <f t="shared" si="12"/>
        <v>0</v>
      </c>
    </row>
    <row r="111" spans="1:9" x14ac:dyDescent="0.2">
      <c r="A111" s="16">
        <v>41</v>
      </c>
      <c r="B111" s="13" t="s">
        <v>55</v>
      </c>
      <c r="C111" s="13"/>
      <c r="D111" s="15"/>
      <c r="E111" s="13"/>
      <c r="F111" s="13">
        <v>1</v>
      </c>
      <c r="G111" s="51">
        <v>334.8</v>
      </c>
      <c r="H111" s="17">
        <f t="shared" si="11"/>
        <v>334.8</v>
      </c>
      <c r="I111" s="16">
        <f t="shared" si="12"/>
        <v>0</v>
      </c>
    </row>
    <row r="112" spans="1:9" x14ac:dyDescent="0.2">
      <c r="A112" s="16">
        <v>42</v>
      </c>
      <c r="B112" s="37" t="s">
        <v>56</v>
      </c>
      <c r="C112" s="40"/>
      <c r="D112" s="15"/>
      <c r="E112" s="40"/>
      <c r="F112" s="39">
        <v>2</v>
      </c>
      <c r="G112" s="54">
        <v>172</v>
      </c>
      <c r="H112" s="17">
        <f t="shared" si="11"/>
        <v>172</v>
      </c>
      <c r="I112" s="16">
        <f t="shared" si="12"/>
        <v>0</v>
      </c>
    </row>
    <row r="113" spans="1:9" x14ac:dyDescent="0.2">
      <c r="A113" s="16">
        <v>43</v>
      </c>
      <c r="B113" s="13" t="s">
        <v>57</v>
      </c>
      <c r="C113" s="13"/>
      <c r="D113" s="15"/>
      <c r="E113" s="13"/>
      <c r="F113" s="32">
        <v>100</v>
      </c>
      <c r="G113" s="51">
        <v>1395</v>
      </c>
      <c r="H113" s="17">
        <f t="shared" si="11"/>
        <v>1395</v>
      </c>
      <c r="I113" s="16">
        <f t="shared" si="12"/>
        <v>0</v>
      </c>
    </row>
    <row r="114" spans="1:9" x14ac:dyDescent="0.2">
      <c r="A114" s="16">
        <v>44</v>
      </c>
      <c r="B114" s="13" t="s">
        <v>58</v>
      </c>
      <c r="C114" s="13"/>
      <c r="D114" s="15"/>
      <c r="E114" s="13"/>
      <c r="F114" s="32">
        <v>2</v>
      </c>
      <c r="G114" s="51">
        <f>379.7+75.94</f>
        <v>455.64</v>
      </c>
      <c r="H114" s="17">
        <f t="shared" si="11"/>
        <v>455.64</v>
      </c>
      <c r="I114" s="16">
        <f t="shared" si="12"/>
        <v>0</v>
      </c>
    </row>
    <row r="115" spans="1:9" x14ac:dyDescent="0.2">
      <c r="A115" s="16">
        <v>45</v>
      </c>
      <c r="B115" s="13" t="s">
        <v>59</v>
      </c>
      <c r="C115" s="13"/>
      <c r="D115" s="15"/>
      <c r="E115" s="13"/>
      <c r="F115" s="32">
        <v>2</v>
      </c>
      <c r="G115" s="51">
        <v>267.83999999999997</v>
      </c>
      <c r="H115" s="17">
        <f t="shared" si="11"/>
        <v>267.83999999999997</v>
      </c>
      <c r="I115" s="16">
        <f t="shared" si="12"/>
        <v>0</v>
      </c>
    </row>
    <row r="116" spans="1:9" x14ac:dyDescent="0.2">
      <c r="A116" s="16">
        <v>48</v>
      </c>
      <c r="B116" s="13" t="s">
        <v>61</v>
      </c>
      <c r="C116" s="14">
        <v>43090</v>
      </c>
      <c r="D116" s="15"/>
      <c r="E116" s="14"/>
      <c r="F116" s="16">
        <v>1</v>
      </c>
      <c r="G116" s="48">
        <v>637.5</v>
      </c>
      <c r="H116" s="17">
        <f t="shared" si="11"/>
        <v>637.5</v>
      </c>
      <c r="I116" s="16">
        <f t="shared" si="12"/>
        <v>0</v>
      </c>
    </row>
    <row r="117" spans="1:9" x14ac:dyDescent="0.2">
      <c r="A117" s="16">
        <v>49</v>
      </c>
      <c r="B117" s="37" t="s">
        <v>64</v>
      </c>
      <c r="C117" s="40"/>
      <c r="D117" s="15"/>
      <c r="E117" s="40"/>
      <c r="F117" s="39">
        <v>1</v>
      </c>
      <c r="G117" s="54">
        <v>126.42</v>
      </c>
      <c r="H117" s="17">
        <f t="shared" si="11"/>
        <v>126.42</v>
      </c>
      <c r="I117" s="16">
        <f t="shared" si="12"/>
        <v>0</v>
      </c>
    </row>
    <row r="118" spans="1:9" x14ac:dyDescent="0.2">
      <c r="A118" s="16">
        <v>50</v>
      </c>
      <c r="B118" s="37" t="s">
        <v>65</v>
      </c>
      <c r="C118" s="40"/>
      <c r="D118" s="15"/>
      <c r="E118" s="40"/>
      <c r="F118" s="39">
        <v>1</v>
      </c>
      <c r="G118" s="54">
        <v>174.06</v>
      </c>
      <c r="H118" s="17">
        <f t="shared" si="11"/>
        <v>174.06</v>
      </c>
      <c r="I118" s="16">
        <f t="shared" si="12"/>
        <v>0</v>
      </c>
    </row>
    <row r="119" spans="1:9" x14ac:dyDescent="0.2">
      <c r="A119" s="16">
        <v>51</v>
      </c>
      <c r="B119" s="37" t="s">
        <v>66</v>
      </c>
      <c r="C119" s="38">
        <v>44419</v>
      </c>
      <c r="D119" s="15"/>
      <c r="E119" s="38"/>
      <c r="F119" s="39">
        <v>2</v>
      </c>
      <c r="G119" s="54">
        <v>491.04</v>
      </c>
      <c r="H119" s="17">
        <f t="shared" si="11"/>
        <v>491.04</v>
      </c>
      <c r="I119" s="16">
        <f t="shared" si="12"/>
        <v>0</v>
      </c>
    </row>
    <row r="120" spans="1:9" x14ac:dyDescent="0.2">
      <c r="A120" s="16">
        <v>52</v>
      </c>
      <c r="B120" s="13" t="s">
        <v>62</v>
      </c>
      <c r="C120" s="16"/>
      <c r="D120" s="15"/>
      <c r="E120" s="16"/>
      <c r="F120" s="16">
        <v>1</v>
      </c>
      <c r="G120" s="48">
        <f>91.55+18.31</f>
        <v>109.86</v>
      </c>
      <c r="H120" s="17">
        <f t="shared" si="11"/>
        <v>109.86</v>
      </c>
      <c r="I120" s="16">
        <f t="shared" si="12"/>
        <v>0</v>
      </c>
    </row>
    <row r="121" spans="1:9" x14ac:dyDescent="0.2">
      <c r="A121" s="16">
        <v>53</v>
      </c>
      <c r="B121" s="13" t="s">
        <v>67</v>
      </c>
      <c r="C121" s="35">
        <v>43446</v>
      </c>
      <c r="D121" s="15"/>
      <c r="E121" s="35"/>
      <c r="F121" s="13">
        <v>1</v>
      </c>
      <c r="G121" s="51">
        <v>125.52</v>
      </c>
      <c r="H121" s="17">
        <f t="shared" si="11"/>
        <v>125.52</v>
      </c>
      <c r="I121" s="16">
        <f t="shared" si="12"/>
        <v>0</v>
      </c>
    </row>
    <row r="122" spans="1:9" x14ac:dyDescent="0.2">
      <c r="A122" s="16">
        <v>54</v>
      </c>
      <c r="B122" s="13" t="s">
        <v>69</v>
      </c>
      <c r="C122" s="35">
        <v>43446</v>
      </c>
      <c r="D122" s="15"/>
      <c r="E122" s="35"/>
      <c r="F122" s="13">
        <v>1</v>
      </c>
      <c r="G122" s="51">
        <v>524.52</v>
      </c>
      <c r="H122" s="17">
        <f t="shared" si="11"/>
        <v>524.52</v>
      </c>
      <c r="I122" s="16">
        <f t="shared" si="12"/>
        <v>0</v>
      </c>
    </row>
    <row r="123" spans="1:9" x14ac:dyDescent="0.2">
      <c r="A123" s="16">
        <v>55</v>
      </c>
      <c r="B123" s="13" t="s">
        <v>68</v>
      </c>
      <c r="C123" s="35">
        <v>43446</v>
      </c>
      <c r="D123" s="15"/>
      <c r="E123" s="35"/>
      <c r="F123" s="13">
        <v>1</v>
      </c>
      <c r="G123" s="51">
        <v>417.9</v>
      </c>
      <c r="H123" s="17">
        <f t="shared" si="11"/>
        <v>417.9</v>
      </c>
      <c r="I123" s="16">
        <f t="shared" si="12"/>
        <v>0</v>
      </c>
    </row>
    <row r="124" spans="1:9" x14ac:dyDescent="0.2">
      <c r="A124" s="16">
        <v>56</v>
      </c>
      <c r="B124" s="37" t="s">
        <v>70</v>
      </c>
      <c r="C124" s="40"/>
      <c r="D124" s="15"/>
      <c r="E124" s="40"/>
      <c r="F124" s="39">
        <v>1</v>
      </c>
      <c r="G124" s="54">
        <v>281.27999999999997</v>
      </c>
      <c r="H124" s="17">
        <f t="shared" si="11"/>
        <v>281.27999999999997</v>
      </c>
      <c r="I124" s="16">
        <f t="shared" si="12"/>
        <v>0</v>
      </c>
    </row>
    <row r="125" spans="1:9" x14ac:dyDescent="0.2">
      <c r="A125" s="16">
        <v>57</v>
      </c>
      <c r="B125" s="37" t="s">
        <v>71</v>
      </c>
      <c r="C125" s="40"/>
      <c r="D125" s="15"/>
      <c r="E125" s="40"/>
      <c r="F125" s="39">
        <v>1</v>
      </c>
      <c r="G125" s="54">
        <v>199.32</v>
      </c>
      <c r="H125" s="17">
        <f t="shared" si="11"/>
        <v>199.32</v>
      </c>
      <c r="I125" s="16">
        <f t="shared" si="12"/>
        <v>0</v>
      </c>
    </row>
    <row r="126" spans="1:9" x14ac:dyDescent="0.2">
      <c r="A126" s="16">
        <v>58</v>
      </c>
      <c r="B126" s="37" t="s">
        <v>72</v>
      </c>
      <c r="C126" s="40"/>
      <c r="D126" s="15"/>
      <c r="E126" s="40"/>
      <c r="F126" s="39">
        <v>2</v>
      </c>
      <c r="G126" s="54">
        <v>230.64</v>
      </c>
      <c r="H126" s="17">
        <f t="shared" si="11"/>
        <v>230.64</v>
      </c>
      <c r="I126" s="16">
        <f t="shared" si="12"/>
        <v>0</v>
      </c>
    </row>
    <row r="127" spans="1:9" x14ac:dyDescent="0.2">
      <c r="A127" s="16">
        <v>59</v>
      </c>
      <c r="B127" s="37" t="s">
        <v>73</v>
      </c>
      <c r="C127" s="38">
        <v>43447</v>
      </c>
      <c r="D127" s="15"/>
      <c r="E127" s="38"/>
      <c r="F127" s="39">
        <v>1</v>
      </c>
      <c r="G127" s="54">
        <v>138</v>
      </c>
      <c r="H127" s="17">
        <f t="shared" si="11"/>
        <v>138</v>
      </c>
      <c r="I127" s="16">
        <f t="shared" si="12"/>
        <v>0</v>
      </c>
    </row>
    <row r="128" spans="1:9" x14ac:dyDescent="0.2">
      <c r="A128" s="16">
        <v>60</v>
      </c>
      <c r="B128" s="37" t="s">
        <v>74</v>
      </c>
      <c r="C128" s="38">
        <v>43447</v>
      </c>
      <c r="D128" s="15"/>
      <c r="E128" s="38"/>
      <c r="F128" s="39">
        <v>3</v>
      </c>
      <c r="G128" s="54">
        <v>435</v>
      </c>
      <c r="H128" s="17">
        <f t="shared" si="11"/>
        <v>435</v>
      </c>
      <c r="I128" s="16">
        <f t="shared" si="12"/>
        <v>0</v>
      </c>
    </row>
    <row r="129" spans="1:9" x14ac:dyDescent="0.2">
      <c r="A129" s="16">
        <v>61</v>
      </c>
      <c r="B129" s="37" t="s">
        <v>75</v>
      </c>
      <c r="C129" s="38">
        <v>43447</v>
      </c>
      <c r="D129" s="15"/>
      <c r="E129" s="38"/>
      <c r="F129" s="39">
        <v>1</v>
      </c>
      <c r="G129" s="54">
        <v>227</v>
      </c>
      <c r="H129" s="17">
        <f t="shared" si="11"/>
        <v>227</v>
      </c>
      <c r="I129" s="16">
        <f t="shared" si="12"/>
        <v>0</v>
      </c>
    </row>
    <row r="130" spans="1:9" x14ac:dyDescent="0.2">
      <c r="A130" s="16">
        <v>62</v>
      </c>
      <c r="B130" s="37" t="s">
        <v>76</v>
      </c>
      <c r="C130" s="40"/>
      <c r="D130" s="15"/>
      <c r="E130" s="40"/>
      <c r="F130" s="39">
        <v>1</v>
      </c>
      <c r="G130" s="54">
        <v>39.299999999999997</v>
      </c>
      <c r="H130" s="17">
        <f t="shared" si="11"/>
        <v>39.299999999999997</v>
      </c>
      <c r="I130" s="16">
        <f t="shared" si="12"/>
        <v>0</v>
      </c>
    </row>
    <row r="131" spans="1:9" x14ac:dyDescent="0.2">
      <c r="A131" s="16">
        <v>63</v>
      </c>
      <c r="B131" s="13" t="s">
        <v>77</v>
      </c>
      <c r="C131" s="14">
        <v>43090</v>
      </c>
      <c r="D131" s="15"/>
      <c r="E131" s="14"/>
      <c r="F131" s="16">
        <v>1</v>
      </c>
      <c r="G131" s="48">
        <v>1537.5</v>
      </c>
      <c r="H131" s="17">
        <f t="shared" si="11"/>
        <v>1537.5</v>
      </c>
      <c r="I131" s="16">
        <f t="shared" si="12"/>
        <v>0</v>
      </c>
    </row>
    <row r="132" spans="1:9" x14ac:dyDescent="0.2">
      <c r="A132" s="16">
        <v>64</v>
      </c>
      <c r="B132" s="13" t="s">
        <v>78</v>
      </c>
      <c r="C132" s="13"/>
      <c r="D132" s="15"/>
      <c r="E132" s="13"/>
      <c r="F132" s="32">
        <v>1</v>
      </c>
      <c r="G132" s="51">
        <v>1101</v>
      </c>
      <c r="H132" s="17">
        <f t="shared" si="11"/>
        <v>1101</v>
      </c>
      <c r="I132" s="16">
        <f t="shared" si="12"/>
        <v>0</v>
      </c>
    </row>
    <row r="133" spans="1:9" x14ac:dyDescent="0.2">
      <c r="A133" s="16">
        <v>65</v>
      </c>
      <c r="B133" s="13" t="s">
        <v>197</v>
      </c>
      <c r="C133" s="13"/>
      <c r="D133" s="15"/>
      <c r="E133" s="13"/>
      <c r="F133" s="32"/>
      <c r="G133" s="51">
        <v>259.86</v>
      </c>
      <c r="H133" s="17">
        <f t="shared" si="11"/>
        <v>259.86</v>
      </c>
      <c r="I133" s="16">
        <f t="shared" si="12"/>
        <v>0</v>
      </c>
    </row>
    <row r="134" spans="1:9" x14ac:dyDescent="0.2">
      <c r="A134" s="16">
        <v>66</v>
      </c>
      <c r="B134" s="37" t="s">
        <v>79</v>
      </c>
      <c r="C134" s="38">
        <v>43819</v>
      </c>
      <c r="D134" s="15"/>
      <c r="E134" s="38"/>
      <c r="F134" s="39">
        <v>4</v>
      </c>
      <c r="G134" s="51">
        <v>480</v>
      </c>
      <c r="H134" s="17">
        <f t="shared" ref="H134:H156" si="13">G134</f>
        <v>480</v>
      </c>
      <c r="I134" s="16">
        <f t="shared" ref="I134:I156" si="14">G134-H134</f>
        <v>0</v>
      </c>
    </row>
    <row r="135" spans="1:9" x14ac:dyDescent="0.2">
      <c r="A135" s="16">
        <v>67</v>
      </c>
      <c r="B135" s="13" t="s">
        <v>80</v>
      </c>
      <c r="C135" s="13"/>
      <c r="D135" s="15"/>
      <c r="E135" s="13"/>
      <c r="F135" s="13">
        <v>1</v>
      </c>
      <c r="G135" s="51">
        <v>311.83999999999997</v>
      </c>
      <c r="H135" s="17">
        <f t="shared" si="13"/>
        <v>311.83999999999997</v>
      </c>
      <c r="I135" s="16">
        <f t="shared" si="14"/>
        <v>0</v>
      </c>
    </row>
    <row r="136" spans="1:9" x14ac:dyDescent="0.2">
      <c r="A136" s="16">
        <v>68</v>
      </c>
      <c r="B136" s="13" t="s">
        <v>81</v>
      </c>
      <c r="C136" s="35">
        <v>43721</v>
      </c>
      <c r="D136" s="41"/>
      <c r="E136" s="35"/>
      <c r="F136" s="13">
        <v>1</v>
      </c>
      <c r="G136" s="51">
        <v>1660.14</v>
      </c>
      <c r="H136" s="17">
        <f t="shared" si="13"/>
        <v>1660.14</v>
      </c>
      <c r="I136" s="16">
        <f t="shared" si="14"/>
        <v>0</v>
      </c>
    </row>
    <row r="137" spans="1:9" x14ac:dyDescent="0.2">
      <c r="A137" s="16">
        <v>69</v>
      </c>
      <c r="B137" s="13" t="s">
        <v>82</v>
      </c>
      <c r="C137" s="14">
        <v>43819</v>
      </c>
      <c r="D137" s="41"/>
      <c r="E137" s="14"/>
      <c r="F137" s="16">
        <v>5</v>
      </c>
      <c r="G137" s="48">
        <v>3715</v>
      </c>
      <c r="H137" s="17">
        <f t="shared" si="13"/>
        <v>3715</v>
      </c>
      <c r="I137" s="16">
        <f t="shared" si="14"/>
        <v>0</v>
      </c>
    </row>
    <row r="138" spans="1:9" x14ac:dyDescent="0.2">
      <c r="A138" s="16">
        <v>70</v>
      </c>
      <c r="B138" s="13" t="s">
        <v>83</v>
      </c>
      <c r="C138" s="13"/>
      <c r="D138" s="41"/>
      <c r="E138" s="13"/>
      <c r="F138" s="13">
        <v>1</v>
      </c>
      <c r="G138" s="51">
        <f>865.6+173.12</f>
        <v>1038.72</v>
      </c>
      <c r="H138" s="17">
        <f t="shared" si="13"/>
        <v>1038.72</v>
      </c>
      <c r="I138" s="16">
        <f t="shared" si="14"/>
        <v>0</v>
      </c>
    </row>
    <row r="139" spans="1:9" x14ac:dyDescent="0.2">
      <c r="A139" s="16">
        <v>71</v>
      </c>
      <c r="B139" s="13" t="s">
        <v>117</v>
      </c>
      <c r="C139" s="14">
        <v>43819</v>
      </c>
      <c r="D139" s="41"/>
      <c r="E139" s="14"/>
      <c r="F139" s="16">
        <v>1</v>
      </c>
      <c r="G139" s="48">
        <v>1084</v>
      </c>
      <c r="H139" s="17">
        <f t="shared" si="13"/>
        <v>1084</v>
      </c>
      <c r="I139" s="16">
        <f t="shared" si="14"/>
        <v>0</v>
      </c>
    </row>
    <row r="140" spans="1:9" x14ac:dyDescent="0.2">
      <c r="A140" s="16">
        <v>72</v>
      </c>
      <c r="B140" s="13" t="s">
        <v>84</v>
      </c>
      <c r="C140" s="14">
        <v>43090</v>
      </c>
      <c r="D140" s="41"/>
      <c r="E140" s="14"/>
      <c r="F140" s="16">
        <v>2</v>
      </c>
      <c r="G140" s="48">
        <f>2*1966.67</f>
        <v>3933.34</v>
      </c>
      <c r="H140" s="17">
        <f t="shared" si="13"/>
        <v>3933.34</v>
      </c>
      <c r="I140" s="16">
        <f t="shared" si="14"/>
        <v>0</v>
      </c>
    </row>
    <row r="141" spans="1:9" x14ac:dyDescent="0.2">
      <c r="A141" s="16">
        <v>73</v>
      </c>
      <c r="B141" s="13" t="s">
        <v>85</v>
      </c>
      <c r="C141" s="14">
        <v>43090</v>
      </c>
      <c r="D141" s="41"/>
      <c r="E141" s="14"/>
      <c r="F141" s="16">
        <v>1</v>
      </c>
      <c r="G141" s="48">
        <v>703.35</v>
      </c>
      <c r="H141" s="17">
        <f t="shared" si="13"/>
        <v>703.35</v>
      </c>
      <c r="I141" s="16">
        <f t="shared" si="14"/>
        <v>0</v>
      </c>
    </row>
    <row r="142" spans="1:9" x14ac:dyDescent="0.2">
      <c r="A142" s="16">
        <v>74</v>
      </c>
      <c r="B142" s="13" t="s">
        <v>86</v>
      </c>
      <c r="C142" s="14">
        <v>43090</v>
      </c>
      <c r="D142" s="41"/>
      <c r="E142" s="14"/>
      <c r="F142" s="16">
        <v>1</v>
      </c>
      <c r="G142" s="48">
        <v>870.83</v>
      </c>
      <c r="H142" s="17">
        <f t="shared" si="13"/>
        <v>870.83</v>
      </c>
      <c r="I142" s="16">
        <f t="shared" si="14"/>
        <v>0</v>
      </c>
    </row>
    <row r="143" spans="1:9" x14ac:dyDescent="0.2">
      <c r="A143" s="16">
        <v>75</v>
      </c>
      <c r="B143" s="13" t="s">
        <v>87</v>
      </c>
      <c r="C143" s="14">
        <v>43090</v>
      </c>
      <c r="D143" s="41"/>
      <c r="E143" s="14"/>
      <c r="F143" s="16">
        <v>1</v>
      </c>
      <c r="G143" s="48">
        <v>1160.83</v>
      </c>
      <c r="H143" s="17">
        <f t="shared" si="13"/>
        <v>1160.83</v>
      </c>
      <c r="I143" s="16">
        <f t="shared" si="14"/>
        <v>0</v>
      </c>
    </row>
    <row r="144" spans="1:9" x14ac:dyDescent="0.2">
      <c r="A144" s="16">
        <v>76</v>
      </c>
      <c r="B144" s="13" t="s">
        <v>88</v>
      </c>
      <c r="C144" s="14">
        <v>43090</v>
      </c>
      <c r="D144" s="41"/>
      <c r="E144" s="14"/>
      <c r="F144" s="16">
        <v>1</v>
      </c>
      <c r="G144" s="48">
        <v>591.66999999999996</v>
      </c>
      <c r="H144" s="17">
        <f t="shared" si="13"/>
        <v>591.66999999999996</v>
      </c>
      <c r="I144" s="16">
        <f t="shared" si="14"/>
        <v>0</v>
      </c>
    </row>
    <row r="145" spans="1:11" ht="22.5" x14ac:dyDescent="0.2">
      <c r="A145" s="16">
        <v>77</v>
      </c>
      <c r="B145" s="13" t="s">
        <v>89</v>
      </c>
      <c r="C145" s="14">
        <v>43040</v>
      </c>
      <c r="D145" s="41"/>
      <c r="E145" s="14"/>
      <c r="F145" s="16">
        <v>1</v>
      </c>
      <c r="G145" s="48">
        <v>2508.33</v>
      </c>
      <c r="H145" s="17">
        <f t="shared" si="13"/>
        <v>2508.33</v>
      </c>
      <c r="I145" s="16">
        <f t="shared" si="14"/>
        <v>0</v>
      </c>
    </row>
    <row r="146" spans="1:11" x14ac:dyDescent="0.2">
      <c r="A146" s="16">
        <v>78</v>
      </c>
      <c r="B146" s="13" t="s">
        <v>90</v>
      </c>
      <c r="C146" s="14">
        <v>43090</v>
      </c>
      <c r="D146" s="41"/>
      <c r="E146" s="14"/>
      <c r="F146" s="16">
        <v>1</v>
      </c>
      <c r="G146" s="48">
        <v>141.6</v>
      </c>
      <c r="H146" s="17">
        <f t="shared" si="13"/>
        <v>141.6</v>
      </c>
      <c r="I146" s="16">
        <f t="shared" si="14"/>
        <v>0</v>
      </c>
    </row>
    <row r="147" spans="1:11" x14ac:dyDescent="0.2">
      <c r="A147" s="16">
        <v>79</v>
      </c>
      <c r="B147" s="13" t="s">
        <v>97</v>
      </c>
      <c r="C147" s="13"/>
      <c r="D147" s="41"/>
      <c r="E147" s="13"/>
      <c r="F147" s="13">
        <v>2</v>
      </c>
      <c r="G147" s="51">
        <v>1101.5999999999999</v>
      </c>
      <c r="H147" s="17">
        <f t="shared" si="13"/>
        <v>1101.5999999999999</v>
      </c>
      <c r="I147" s="16">
        <f t="shared" si="14"/>
        <v>0</v>
      </c>
    </row>
    <row r="148" spans="1:11" x14ac:dyDescent="0.2">
      <c r="A148" s="16">
        <v>80</v>
      </c>
      <c r="B148" s="13" t="s">
        <v>133</v>
      </c>
      <c r="C148" s="35">
        <v>43090</v>
      </c>
      <c r="D148" s="41"/>
      <c r="E148" s="35"/>
      <c r="F148" s="32">
        <v>100</v>
      </c>
      <c r="G148" s="51">
        <v>1837</v>
      </c>
      <c r="H148" s="17">
        <f t="shared" si="13"/>
        <v>1837</v>
      </c>
      <c r="I148" s="16">
        <f t="shared" si="14"/>
        <v>0</v>
      </c>
    </row>
    <row r="149" spans="1:11" x14ac:dyDescent="0.2">
      <c r="A149" s="16">
        <v>81</v>
      </c>
      <c r="B149" s="13" t="s">
        <v>134</v>
      </c>
      <c r="C149" s="35">
        <v>43090</v>
      </c>
      <c r="D149" s="41"/>
      <c r="E149" s="35"/>
      <c r="F149" s="32">
        <v>100</v>
      </c>
      <c r="G149" s="51">
        <v>1635</v>
      </c>
      <c r="H149" s="17">
        <f t="shared" si="13"/>
        <v>1635</v>
      </c>
      <c r="I149" s="16">
        <f t="shared" si="14"/>
        <v>0</v>
      </c>
    </row>
    <row r="150" spans="1:11" x14ac:dyDescent="0.2">
      <c r="A150" s="16">
        <v>82</v>
      </c>
      <c r="B150" s="13" t="s">
        <v>98</v>
      </c>
      <c r="C150" s="13"/>
      <c r="D150" s="41"/>
      <c r="E150" s="13"/>
      <c r="F150" s="13">
        <v>1</v>
      </c>
      <c r="G150" s="51">
        <f>1234.02</f>
        <v>1234.02</v>
      </c>
      <c r="H150" s="17">
        <f t="shared" si="13"/>
        <v>1234.02</v>
      </c>
      <c r="I150" s="16">
        <f t="shared" si="14"/>
        <v>0</v>
      </c>
    </row>
    <row r="151" spans="1:11" x14ac:dyDescent="0.2">
      <c r="A151" s="16">
        <v>83</v>
      </c>
      <c r="B151" s="13" t="s">
        <v>103</v>
      </c>
      <c r="C151" s="16"/>
      <c r="D151" s="41"/>
      <c r="E151" s="16"/>
      <c r="F151" s="16">
        <v>4</v>
      </c>
      <c r="G151" s="17">
        <f>605.16+564.36-1.71</f>
        <v>1167.81</v>
      </c>
      <c r="H151" s="17">
        <f t="shared" si="13"/>
        <v>1167.81</v>
      </c>
      <c r="I151" s="16">
        <f t="shared" si="14"/>
        <v>0</v>
      </c>
    </row>
    <row r="152" spans="1:11" x14ac:dyDescent="0.2">
      <c r="A152" s="16">
        <v>84</v>
      </c>
      <c r="B152" s="13" t="s">
        <v>104</v>
      </c>
      <c r="C152" s="13"/>
      <c r="D152" s="41"/>
      <c r="E152" s="13"/>
      <c r="F152" s="13">
        <v>1</v>
      </c>
      <c r="G152" s="16">
        <v>501.3</v>
      </c>
      <c r="H152" s="17">
        <f t="shared" si="13"/>
        <v>501.3</v>
      </c>
      <c r="I152" s="16">
        <f t="shared" si="14"/>
        <v>0</v>
      </c>
    </row>
    <row r="153" spans="1:11" x14ac:dyDescent="0.2">
      <c r="A153" s="16">
        <v>85</v>
      </c>
      <c r="B153" s="37" t="s">
        <v>132</v>
      </c>
      <c r="C153" s="38">
        <v>44419</v>
      </c>
      <c r="D153" s="41"/>
      <c r="E153" s="38"/>
      <c r="F153" s="39">
        <v>1</v>
      </c>
      <c r="G153" s="40">
        <v>1208.04</v>
      </c>
      <c r="H153" s="17">
        <f t="shared" si="13"/>
        <v>1208.04</v>
      </c>
      <c r="I153" s="16">
        <f t="shared" si="14"/>
        <v>0</v>
      </c>
    </row>
    <row r="154" spans="1:11" x14ac:dyDescent="0.2">
      <c r="A154" s="16">
        <v>86</v>
      </c>
      <c r="B154" s="13" t="s">
        <v>135</v>
      </c>
      <c r="C154" s="35">
        <v>43090</v>
      </c>
      <c r="D154" s="41"/>
      <c r="E154" s="35"/>
      <c r="F154" s="32">
        <v>100</v>
      </c>
      <c r="G154" s="16">
        <v>2300.4</v>
      </c>
      <c r="H154" s="17">
        <f t="shared" si="13"/>
        <v>2300.4</v>
      </c>
      <c r="I154" s="16">
        <f t="shared" si="14"/>
        <v>0</v>
      </c>
    </row>
    <row r="155" spans="1:11" x14ac:dyDescent="0.2">
      <c r="A155" s="16">
        <v>87</v>
      </c>
      <c r="B155" s="13" t="s">
        <v>131</v>
      </c>
      <c r="C155" s="14">
        <v>44419</v>
      </c>
      <c r="D155" s="41"/>
      <c r="E155" s="14"/>
      <c r="F155" s="16">
        <v>2</v>
      </c>
      <c r="G155" s="17">
        <v>225</v>
      </c>
      <c r="H155" s="17">
        <f t="shared" si="13"/>
        <v>225</v>
      </c>
      <c r="I155" s="16">
        <f t="shared" si="14"/>
        <v>0</v>
      </c>
    </row>
    <row r="156" spans="1:11" x14ac:dyDescent="0.2">
      <c r="A156" s="16">
        <v>88</v>
      </c>
      <c r="B156" s="13" t="s">
        <v>130</v>
      </c>
      <c r="C156" s="14">
        <v>44419</v>
      </c>
      <c r="D156" s="41"/>
      <c r="E156" s="14"/>
      <c r="F156" s="16">
        <v>2</v>
      </c>
      <c r="G156" s="17">
        <v>225</v>
      </c>
      <c r="H156" s="17">
        <f t="shared" si="13"/>
        <v>225</v>
      </c>
      <c r="I156" s="16">
        <f t="shared" si="14"/>
        <v>0</v>
      </c>
    </row>
    <row r="157" spans="1:11" s="45" customFormat="1" ht="10.5" x14ac:dyDescent="0.15">
      <c r="A157" s="42" t="s">
        <v>194</v>
      </c>
      <c r="B157" s="43"/>
      <c r="C157" s="36"/>
      <c r="D157" s="44"/>
      <c r="E157" s="36"/>
      <c r="F157" s="36"/>
      <c r="G157" s="36">
        <f>SUM(G78:G156)</f>
        <v>87280.01</v>
      </c>
      <c r="H157" s="36">
        <f>SUM(H78:H156)</f>
        <v>87280.01</v>
      </c>
      <c r="I157" s="36">
        <f>SUM(I78:I156)</f>
        <v>0</v>
      </c>
      <c r="K157" s="47"/>
    </row>
    <row r="158" spans="1:11" x14ac:dyDescent="0.2">
      <c r="A158" s="58" t="s">
        <v>193</v>
      </c>
      <c r="B158" s="58"/>
      <c r="C158" s="58"/>
      <c r="D158" s="58"/>
      <c r="E158" s="58"/>
      <c r="F158" s="36"/>
      <c r="G158" s="34">
        <f>G157+G77+G71+G57+G24+G8</f>
        <v>423355.05333333334</v>
      </c>
      <c r="H158" s="34">
        <f>H157+H77+H71+H57+H24+H8</f>
        <v>163239.95653333334</v>
      </c>
      <c r="I158" s="34">
        <f>I157+I77+I71+I57+I24+I8</f>
        <v>260115.09680000003</v>
      </c>
      <c r="K158" s="46"/>
    </row>
    <row r="160" spans="1:11" x14ac:dyDescent="0.2">
      <c r="K160" s="46"/>
    </row>
    <row r="161" spans="7:9" x14ac:dyDescent="0.2">
      <c r="G161" s="46"/>
      <c r="H161" s="46"/>
      <c r="I161" s="46"/>
    </row>
    <row r="162" spans="7:9" x14ac:dyDescent="0.2">
      <c r="G162" s="46"/>
    </row>
  </sheetData>
  <sortState ref="B82:I160">
    <sortCondition ref="B82:B160"/>
  </sortState>
  <mergeCells count="15">
    <mergeCell ref="A1:I1"/>
    <mergeCell ref="A24:B24"/>
    <mergeCell ref="A8:B8"/>
    <mergeCell ref="A158:E158"/>
    <mergeCell ref="A77:B77"/>
    <mergeCell ref="A71:B71"/>
    <mergeCell ref="A57:B57"/>
    <mergeCell ref="D5:E5"/>
    <mergeCell ref="F5:I5"/>
    <mergeCell ref="A2:I2"/>
    <mergeCell ref="A3:H3"/>
    <mergeCell ref="A5:A6"/>
    <mergeCell ref="B5:B6"/>
    <mergeCell ref="C5:C6"/>
    <mergeCell ref="A4:I4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Шевчук</dc:creator>
  <cp:lastModifiedBy>Marina_Rada</cp:lastModifiedBy>
  <cp:lastPrinted>2023-06-09T06:08:09Z</cp:lastPrinted>
  <dcterms:created xsi:type="dcterms:W3CDTF">2023-05-28T17:25:34Z</dcterms:created>
  <dcterms:modified xsi:type="dcterms:W3CDTF">2023-06-12T12:22:03Z</dcterms:modified>
</cp:coreProperties>
</file>