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2023 рік\позачергова 41 від 19.09.2023 р\РІШЕННЯ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G134" i="1"/>
  <c r="H134" i="1"/>
  <c r="G149" i="1" l="1"/>
  <c r="H149" i="1" s="1"/>
  <c r="G150" i="1"/>
  <c r="H150" i="1" s="1"/>
  <c r="G86" i="1"/>
  <c r="H86" i="1" s="1"/>
  <c r="G89" i="1"/>
  <c r="H89" i="1" s="1"/>
  <c r="G91" i="1"/>
  <c r="H91" i="1" s="1"/>
  <c r="G96" i="1"/>
  <c r="H96" i="1" s="1"/>
  <c r="G97" i="1"/>
  <c r="H97" i="1" s="1"/>
  <c r="G98" i="1"/>
  <c r="H98" i="1" s="1"/>
  <c r="G99" i="1"/>
  <c r="H99" i="1" s="1"/>
  <c r="G100" i="1"/>
  <c r="H100" i="1" s="1"/>
  <c r="G104" i="1"/>
  <c r="H104" i="1" s="1"/>
  <c r="G118" i="1"/>
  <c r="H118" i="1" s="1"/>
  <c r="G119" i="1"/>
  <c r="H119" i="1" s="1"/>
  <c r="G120" i="1"/>
  <c r="H120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13" i="1"/>
  <c r="H113" i="1" s="1"/>
  <c r="G114" i="1"/>
  <c r="H114" i="1" s="1"/>
  <c r="G131" i="1"/>
  <c r="H131" i="1" s="1"/>
  <c r="G92" i="1"/>
  <c r="H92" i="1" s="1"/>
  <c r="G135" i="1"/>
  <c r="H135" i="1" s="1"/>
  <c r="G93" i="1"/>
  <c r="H93" i="1" s="1"/>
  <c r="G112" i="1"/>
  <c r="H112" i="1" s="1"/>
  <c r="G110" i="1"/>
  <c r="H110" i="1" s="1"/>
  <c r="G111" i="1"/>
  <c r="H111" i="1" s="1"/>
  <c r="G137" i="1"/>
  <c r="H137" i="1" s="1"/>
  <c r="G94" i="1"/>
  <c r="H94" i="1" s="1"/>
  <c r="G136" i="1"/>
  <c r="H136" i="1" s="1"/>
  <c r="G156" i="1"/>
  <c r="H156" i="1" s="1"/>
  <c r="G157" i="1"/>
  <c r="H157" i="1" s="1"/>
  <c r="G153" i="1"/>
  <c r="H153" i="1" s="1"/>
  <c r="G154" i="1"/>
  <c r="H154" i="1" s="1"/>
  <c r="G148" i="1"/>
  <c r="H148" i="1" s="1"/>
  <c r="G122" i="1"/>
  <c r="H122" i="1" s="1"/>
  <c r="G123" i="1"/>
  <c r="H123" i="1" s="1"/>
  <c r="G124" i="1"/>
  <c r="H124" i="1" s="1"/>
  <c r="G95" i="1"/>
  <c r="H95" i="1" s="1"/>
  <c r="G105" i="1"/>
  <c r="H105" i="1" s="1"/>
  <c r="G106" i="1"/>
  <c r="H106" i="1" s="1"/>
  <c r="G107" i="1"/>
  <c r="H107" i="1" s="1"/>
  <c r="G108" i="1"/>
  <c r="H108" i="1" s="1"/>
  <c r="G90" i="1"/>
  <c r="H90" i="1" s="1"/>
  <c r="G116" i="1"/>
  <c r="H116" i="1" s="1"/>
  <c r="G140" i="1"/>
  <c r="H140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17" i="1"/>
  <c r="H117" i="1" s="1"/>
  <c r="G132" i="1"/>
  <c r="H132" i="1" s="1"/>
  <c r="G133" i="1"/>
  <c r="H133" i="1" s="1"/>
  <c r="G138" i="1"/>
  <c r="H13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7" i="1"/>
  <c r="H87" i="1" s="1"/>
  <c r="G109" i="1"/>
  <c r="H109" i="1" s="1"/>
  <c r="G155" i="1"/>
  <c r="H155" i="1" s="1"/>
  <c r="F139" i="1"/>
  <c r="G139" i="1" s="1"/>
  <c r="H139" i="1" s="1"/>
  <c r="F141" i="1"/>
  <c r="G141" i="1" s="1"/>
  <c r="F115" i="1"/>
  <c r="F88" i="1"/>
  <c r="G88" i="1" s="1"/>
  <c r="H88" i="1" s="1"/>
  <c r="F103" i="1"/>
  <c r="G103" i="1" s="1"/>
  <c r="H103" i="1" s="1"/>
  <c r="F102" i="1"/>
  <c r="F101" i="1"/>
  <c r="G101" i="1" s="1"/>
  <c r="F121" i="1"/>
  <c r="G121" i="1" s="1"/>
  <c r="G152" i="1"/>
  <c r="H152" i="1" s="1"/>
  <c r="F151" i="1"/>
  <c r="F85" i="1"/>
  <c r="G85" i="1" s="1"/>
  <c r="G65" i="1"/>
  <c r="H65" i="1" s="1"/>
  <c r="G67" i="1"/>
  <c r="H67" i="1" s="1"/>
  <c r="G68" i="1"/>
  <c r="H68" i="1" s="1"/>
  <c r="G69" i="1"/>
  <c r="H69" i="1" s="1"/>
  <c r="G70" i="1"/>
  <c r="H70" i="1" s="1"/>
  <c r="G71" i="1"/>
  <c r="H71" i="1" s="1"/>
  <c r="G64" i="1"/>
  <c r="H60" i="1"/>
  <c r="H62" i="1"/>
  <c r="H63" i="1"/>
  <c r="H59" i="1"/>
  <c r="H10" i="1"/>
  <c r="H13" i="1"/>
  <c r="H14" i="1"/>
  <c r="H15" i="1"/>
  <c r="H16" i="1"/>
  <c r="H17" i="1"/>
  <c r="H18" i="1"/>
  <c r="H19" i="1"/>
  <c r="H20" i="1"/>
  <c r="H21" i="1"/>
  <c r="H22" i="1"/>
  <c r="H23" i="1"/>
  <c r="H24" i="1"/>
  <c r="G25" i="1" l="1"/>
  <c r="H85" i="1"/>
  <c r="H121" i="1"/>
  <c r="H141" i="1"/>
  <c r="G115" i="1"/>
  <c r="H115" i="1" s="1"/>
  <c r="F158" i="1"/>
  <c r="G102" i="1"/>
  <c r="H102" i="1" s="1"/>
  <c r="G151" i="1"/>
  <c r="H151" i="1" s="1"/>
  <c r="H101" i="1"/>
  <c r="H64" i="1"/>
  <c r="G28" i="1"/>
  <c r="H28" i="1" s="1"/>
  <c r="F9" i="1"/>
  <c r="F78" i="1"/>
  <c r="A78" i="1"/>
  <c r="G77" i="1"/>
  <c r="H77" i="1" s="1"/>
  <c r="G76" i="1"/>
  <c r="H76" i="1" s="1"/>
  <c r="G75" i="1"/>
  <c r="H75" i="1" s="1"/>
  <c r="G74" i="1"/>
  <c r="H74" i="1" s="1"/>
  <c r="G73" i="1"/>
  <c r="A72" i="1"/>
  <c r="F66" i="1"/>
  <c r="E66" i="1"/>
  <c r="B66" i="1"/>
  <c r="F61" i="1"/>
  <c r="E61" i="1"/>
  <c r="B61" i="1"/>
  <c r="G54" i="1"/>
  <c r="G57" i="1"/>
  <c r="F56" i="1"/>
  <c r="G56" i="1" s="1"/>
  <c r="G55" i="1"/>
  <c r="G52" i="1"/>
  <c r="H53" i="1"/>
  <c r="G53" i="1" s="1"/>
  <c r="G51" i="1"/>
  <c r="G50" i="1"/>
  <c r="G49" i="1"/>
  <c r="G48" i="1"/>
  <c r="G46" i="1"/>
  <c r="G47" i="1"/>
  <c r="F44" i="1"/>
  <c r="G44" i="1" s="1"/>
  <c r="G45" i="1"/>
  <c r="H43" i="1"/>
  <c r="G42" i="1"/>
  <c r="G41" i="1"/>
  <c r="G40" i="1"/>
  <c r="F39" i="1"/>
  <c r="G39" i="1" s="1"/>
  <c r="G38" i="1"/>
  <c r="G37" i="1"/>
  <c r="G36" i="1"/>
  <c r="G35" i="1"/>
  <c r="F34" i="1"/>
  <c r="G33" i="1"/>
  <c r="G32" i="1"/>
  <c r="G31" i="1"/>
  <c r="H31" i="1" s="1"/>
  <c r="G30" i="1"/>
  <c r="G29" i="1"/>
  <c r="G27" i="1"/>
  <c r="G26" i="1"/>
  <c r="F11" i="1"/>
  <c r="H11" i="1" s="1"/>
  <c r="F12" i="1"/>
  <c r="H12" i="1" s="1"/>
  <c r="G9" i="1"/>
  <c r="H8" i="1"/>
  <c r="H9" i="1" s="1"/>
  <c r="F72" i="1" l="1"/>
  <c r="G58" i="1"/>
  <c r="F25" i="1"/>
  <c r="H34" i="1"/>
  <c r="H58" i="1" s="1"/>
  <c r="F58" i="1"/>
  <c r="H158" i="1"/>
  <c r="G158" i="1"/>
  <c r="H61" i="1"/>
  <c r="G66" i="1"/>
  <c r="G78" i="1"/>
  <c r="H73" i="1"/>
  <c r="H78" i="1" s="1"/>
  <c r="H25" i="1"/>
  <c r="F159" i="1" l="1"/>
  <c r="G72" i="1"/>
  <c r="G159" i="1" s="1"/>
  <c r="H66" i="1"/>
  <c r="H72" i="1" s="1"/>
  <c r="H159" i="1" l="1"/>
</calcChain>
</file>

<file path=xl/sharedStrings.xml><?xml version="1.0" encoding="utf-8"?>
<sst xmlns="http://schemas.openxmlformats.org/spreadsheetml/2006/main" count="204" uniqueCount="200">
  <si>
    <t>дата введення в експлуатацію</t>
  </si>
  <si>
    <t>Кількість</t>
  </si>
  <si>
    <t>Громадська будівля</t>
  </si>
  <si>
    <t>1</t>
  </si>
  <si>
    <t>Всього по рах. 1013</t>
  </si>
  <si>
    <t>ТелевізорMystery MTV-4030LTA2</t>
  </si>
  <si>
    <t>Телевізор ERGO LE32CT50000AK</t>
  </si>
  <si>
    <t>Компютер в зборі</t>
  </si>
  <si>
    <t>МоніторLCD LG23.8" 24 MP 58 VQ-P D Sub</t>
  </si>
  <si>
    <t>Холодильник LG</t>
  </si>
  <si>
    <t>Плита газова</t>
  </si>
  <si>
    <t>Плита електрична ПШ-4</t>
  </si>
  <si>
    <t>Плита електрична ПШ-5</t>
  </si>
  <si>
    <t>Пральна машинка</t>
  </si>
  <si>
    <t>Багатофункціональний пристрій Canon Prixma E41</t>
  </si>
  <si>
    <t>Бойлер</t>
  </si>
  <si>
    <t>Всього по рах. 1014</t>
  </si>
  <si>
    <t>Антресоль 2-х дверна</t>
  </si>
  <si>
    <t>Антресоль 2-х дверна 802*403*370</t>
  </si>
  <si>
    <t>Антресоль 2-х дверна 802*403*371</t>
  </si>
  <si>
    <t>Бак господарський 20 л н/ж</t>
  </si>
  <si>
    <t>Бібліотека "Виставка"</t>
  </si>
  <si>
    <t>Ваги настільні</t>
  </si>
  <si>
    <t>Виделка</t>
  </si>
  <si>
    <t>Вішалка</t>
  </si>
  <si>
    <t>Вогнегасник ВП-5 Пожзахист</t>
  </si>
  <si>
    <t>Гастроємність 530х325х40</t>
  </si>
  <si>
    <t>Граблі віяльні</t>
  </si>
  <si>
    <t>Дитячий мякий комплект</t>
  </si>
  <si>
    <t>Дошка 3000*1000 зелена під крейду та магніт</t>
  </si>
  <si>
    <t>Дошка кухонна прямокутна з жолоом та металевою ручкою</t>
  </si>
  <si>
    <t>Дошка під крейду на магніт розлінована 3000*1000</t>
  </si>
  <si>
    <t>Драбина алюмін. Вільностояча 6 ступ</t>
  </si>
  <si>
    <t>Кабель Ultra Cable 10 м</t>
  </si>
  <si>
    <t>Каструля 13,5 л</t>
  </si>
  <si>
    <t>Каструля 5 л</t>
  </si>
  <si>
    <t>Каструля 6,1 л</t>
  </si>
  <si>
    <t>Каструля 6.4 л</t>
  </si>
  <si>
    <t>Каструля 9 л</t>
  </si>
  <si>
    <t>Килим</t>
  </si>
  <si>
    <t>Килим гумовий</t>
  </si>
  <si>
    <t>Килим гумовий 50*100</t>
  </si>
  <si>
    <t>Ківш 1,3 л</t>
  </si>
  <si>
    <t>Комплект учнівський 2-х місний</t>
  </si>
  <si>
    <t>Комплект Бембі (сант)</t>
  </si>
  <si>
    <t>Кріплення настінне LCD113</t>
  </si>
  <si>
    <t xml:space="preserve">Крісло Аlfa </t>
  </si>
  <si>
    <t>Крісло груша</t>
  </si>
  <si>
    <t>Куточок кухонний "Сицилія" червоно-білий</t>
  </si>
  <si>
    <t>Куточок природи "Паросток"</t>
  </si>
  <si>
    <t>Куточок художньо-творчої діяльності</t>
  </si>
  <si>
    <t>Лампа люмінісцентна</t>
  </si>
  <si>
    <t>Лампа світодіодна</t>
  </si>
  <si>
    <t>Ліжка дитячі двухярусні</t>
  </si>
  <si>
    <t>Лікарня дитяча "Лелека"</t>
  </si>
  <si>
    <t>Ліхтар кемпінговий</t>
  </si>
  <si>
    <t>Ложка гарнірна</t>
  </si>
  <si>
    <t>Ложка десертна</t>
  </si>
  <si>
    <t>Лопата для прибирання снігу</t>
  </si>
  <si>
    <t>Лопата штикова</t>
  </si>
  <si>
    <t>Магазин дитячий Базарчик</t>
  </si>
  <si>
    <t>Методичний куточок</t>
  </si>
  <si>
    <t>Мітла для вулиці</t>
  </si>
  <si>
    <t>Мийка 3-секційна без полиці</t>
  </si>
  <si>
    <t>Миска глибока 30см</t>
  </si>
  <si>
    <t>миска глибока 34см</t>
  </si>
  <si>
    <t>миска глибока 38см</t>
  </si>
  <si>
    <t>Набір для поливу</t>
  </si>
  <si>
    <t>Набір пластикових куль 42 щт</t>
  </si>
  <si>
    <t>Набір новорічних прикрас</t>
  </si>
  <si>
    <t>ніж для мяса</t>
  </si>
  <si>
    <t>Ніж для розробки мяса</t>
  </si>
  <si>
    <t>Ніж обробний 152 мм</t>
  </si>
  <si>
    <t>Ніж Супутник для корнеплодів</t>
  </si>
  <si>
    <t>Ніж Супутник для універсальний</t>
  </si>
  <si>
    <t>Ніж Супутник хліборізний</t>
  </si>
  <si>
    <t>Ножиці кухонні</t>
  </si>
  <si>
    <t>Паркінг дитячий</t>
  </si>
  <si>
    <t>Пенал 1-дверний закритий</t>
  </si>
  <si>
    <t>Піднос пластиковий</t>
  </si>
  <si>
    <t>Праска Aurora</t>
  </si>
  <si>
    <t>Прожектор LED IEK</t>
  </si>
  <si>
    <t>Пуфік Веснянка</t>
  </si>
  <si>
    <t>Сейф KS-23K</t>
  </si>
  <si>
    <t>Стелаж з нержавіючої сталі на 4 полиці</t>
  </si>
  <si>
    <t>Стенд "Інформація" 4 кармани</t>
  </si>
  <si>
    <t>Стенд "Куточок цивільної оборони"</t>
  </si>
  <si>
    <t>Стенд "Пожежна безпека"</t>
  </si>
  <si>
    <t>Стенд "Символіка України"</t>
  </si>
  <si>
    <t>Стенд закритого типу з ящиком для піску</t>
  </si>
  <si>
    <t>Стенд Меню Петрушка</t>
  </si>
  <si>
    <t>Стіл письмовий</t>
  </si>
  <si>
    <t>Стіл учнівський 1- місний</t>
  </si>
  <si>
    <t>Стілець учнівський Т-подібний</t>
  </si>
  <si>
    <t>Стільці дитячі</t>
  </si>
  <si>
    <t>Стільчик офісний</t>
  </si>
  <si>
    <t>Стінка дитяча "Квіткова поляна"</t>
  </si>
  <si>
    <t>Сушарка для білизна</t>
  </si>
  <si>
    <t>Тачка двоколісна</t>
  </si>
  <si>
    <t>Тумба з дверцею та нішою</t>
  </si>
  <si>
    <t>Тумба нижня для мийки</t>
  </si>
  <si>
    <t>Тумби навісні (комплект 2 шт</t>
  </si>
  <si>
    <t>Тумби нижні (комплект 2 шт)</t>
  </si>
  <si>
    <t>Тримач паперових рущників</t>
  </si>
  <si>
    <t>Чайник електричний hausmark</t>
  </si>
  <si>
    <t>Шафа для таблиць</t>
  </si>
  <si>
    <t>Шафа дитяча 4-х дверна для роздягання 1040*330*1400</t>
  </si>
  <si>
    <t>Шафа книжкова</t>
  </si>
  <si>
    <t>Шафа книжкова напівзакрита 2-дверна</t>
  </si>
  <si>
    <t>Шафа з шухлядами</t>
  </si>
  <si>
    <t>Всього по рах. 1016</t>
  </si>
  <si>
    <t>Підручники 1 клас</t>
  </si>
  <si>
    <t>Підручники 2 клас</t>
  </si>
  <si>
    <t>Підручники 3 клас</t>
  </si>
  <si>
    <t>Підручники 4 клас</t>
  </si>
  <si>
    <t>Методична література</t>
  </si>
  <si>
    <t>Лава дитяча для роздягання 1200*300*300</t>
  </si>
  <si>
    <t>Стелаж "Корона" 700*300*1480</t>
  </si>
  <si>
    <t>Комплект постільної білизни (наволочка 60*60)</t>
  </si>
  <si>
    <t>Покривало дитяче 100*145</t>
  </si>
  <si>
    <t>Рушник махровий 40*70</t>
  </si>
  <si>
    <t>Мийка прямокутна подвійного врізання 780*430*180</t>
  </si>
  <si>
    <t>Кріплення  RKRL-19-43 настінне під телевізор</t>
  </si>
  <si>
    <t>Шафа книжкова 4-х дверна 802*403*1816</t>
  </si>
  <si>
    <t>Стінка дитяча "Квіткова поляна" 820*300*1365</t>
  </si>
  <si>
    <t>Стіл учнівський 1- місний 700*500*640/760</t>
  </si>
  <si>
    <t>Стільчик учнівський 380*448*736/816</t>
  </si>
  <si>
    <t>Засіб КЗІ "SekureToken-337M"</t>
  </si>
  <si>
    <t>Бокс підкроватний на колесах 35 л</t>
  </si>
  <si>
    <t>Гардина "Метелик" (4м)</t>
  </si>
  <si>
    <t>Ящик для зберігання 7,9 л рожевий</t>
  </si>
  <si>
    <t>Ящик для зберігання 7,9 л кремовий</t>
  </si>
  <si>
    <t>Чайник-термос Philips</t>
  </si>
  <si>
    <t>Тарілка для 1 страв 200 мм</t>
  </si>
  <si>
    <t>Тарілка для 2-страв 175 мм</t>
  </si>
  <si>
    <t>Чашка фарфор 220 мл</t>
  </si>
  <si>
    <t>Тюль вуаль Аметист 300 см</t>
  </si>
  <si>
    <t>Тюль фіалка бузок</t>
  </si>
  <si>
    <t>Портьєра Верба 1 золото беж</t>
  </si>
  <si>
    <t>Органза Сніжок Altin</t>
  </si>
  <si>
    <t>Органза Сніжок G kur пог.м</t>
  </si>
  <si>
    <t>Одіяло шерстяне</t>
  </si>
  <si>
    <t>Одіяло тепде ватяне</t>
  </si>
  <si>
    <t>№ з/п</t>
  </si>
  <si>
    <t>Найменування, стисла характеристика та призначення обєкта</t>
  </si>
  <si>
    <t>Номер</t>
  </si>
  <si>
    <t>інвентарний/номенклатурний</t>
  </si>
  <si>
    <t>За даними бухгалтерського обліку</t>
  </si>
  <si>
    <t>сума зносу (накописеної амортизації)</t>
  </si>
  <si>
    <t>балансова вартість</t>
  </si>
  <si>
    <t>Первісна (переоцінена) вартість</t>
  </si>
  <si>
    <t>101480010</t>
  </si>
  <si>
    <t>101480011</t>
  </si>
  <si>
    <t>101480014</t>
  </si>
  <si>
    <t>101480013</t>
  </si>
  <si>
    <t>101480017</t>
  </si>
  <si>
    <t>101480007-101480009</t>
  </si>
  <si>
    <t>101480021</t>
  </si>
  <si>
    <t>101480022</t>
  </si>
  <si>
    <t>101600002</t>
  </si>
  <si>
    <t>101600006</t>
  </si>
  <si>
    <t>101600009</t>
  </si>
  <si>
    <t>101600003/5</t>
  </si>
  <si>
    <t>101600007/8</t>
  </si>
  <si>
    <t>101600010</t>
  </si>
  <si>
    <t>101600011/12</t>
  </si>
  <si>
    <t>101600013/30</t>
  </si>
  <si>
    <t>101600031</t>
  </si>
  <si>
    <t>101600032</t>
  </si>
  <si>
    <t>101600033</t>
  </si>
  <si>
    <t>101600034</t>
  </si>
  <si>
    <t>101600035/42</t>
  </si>
  <si>
    <t>101600043/65</t>
  </si>
  <si>
    <t>101600066/77</t>
  </si>
  <si>
    <t>101600077-98</t>
  </si>
  <si>
    <t>101600099</t>
  </si>
  <si>
    <t>101600100/30</t>
  </si>
  <si>
    <t>101600131/39</t>
  </si>
  <si>
    <t>101600140/49</t>
  </si>
  <si>
    <t>101600152</t>
  </si>
  <si>
    <t>101600150/51</t>
  </si>
  <si>
    <t>101600153</t>
  </si>
  <si>
    <t>101600154</t>
  </si>
  <si>
    <t>101600155/56</t>
  </si>
  <si>
    <t>101600157/62</t>
  </si>
  <si>
    <t>101600163</t>
  </si>
  <si>
    <t>101600164</t>
  </si>
  <si>
    <t>101600165/67</t>
  </si>
  <si>
    <t>101600168/69</t>
  </si>
  <si>
    <t>101600170/71</t>
  </si>
  <si>
    <t>Разом</t>
  </si>
  <si>
    <t>Всього по рах 1113</t>
  </si>
  <si>
    <t xml:space="preserve">Компютер   </t>
  </si>
  <si>
    <t>101480023/26</t>
  </si>
  <si>
    <t xml:space="preserve">Праска    </t>
  </si>
  <si>
    <t>матеріальних цінностей  комунальному закладу дошкільної освіти (дитячий садок) "Бджілка" Боярської міської ради для передачі правонаступнику ЗДО (ясла-садок) "Котигорошко"</t>
  </si>
  <si>
    <t xml:space="preserve">                                                                                                                     ДОДАТОК </t>
  </si>
  <si>
    <t xml:space="preserve"> до Передавального акту від ______ вересня 2023 року</t>
  </si>
  <si>
    <t xml:space="preserve">до        рішення 41  сесії   VIII скликання Боярської міської ради
від ___ __________ 2023 року № ______________
</t>
  </si>
  <si>
    <t xml:space="preserve">Перелік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</si>
</sst>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;[Red]0.0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/>
    <xf numFmtId="2" fontId="3" fillId="0" borderId="0" xfId="0" applyNumberFormat="1" applyFont="1"/>
    <xf numFmtId="2" fontId="2" fillId="0" borderId="0" xfId="0" applyNumberFormat="1" applyFont="1"/>
    <xf numFmtId="0" fontId="7" fillId="0" borderId="0" xfId="0" applyFont="1"/>
    <xf numFmtId="49" fontId="9" fillId="0" borderId="2" xfId="0" applyNumberFormat="1" applyFont="1" applyBorder="1" applyAlignment="1">
      <alignment horizontal="center" vertical="center" textRotation="90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/>
    <xf numFmtId="164" fontId="9" fillId="0" borderId="3" xfId="0" applyNumberFormat="1" applyFont="1" applyBorder="1"/>
    <xf numFmtId="49" fontId="4" fillId="0" borderId="2" xfId="0" applyNumberFormat="1" applyFont="1" applyBorder="1" applyAlignment="1">
      <alignment wrapText="1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/>
    <xf numFmtId="164" fontId="4" fillId="0" borderId="3" xfId="0" applyNumberFormat="1" applyFont="1" applyBorder="1"/>
    <xf numFmtId="0" fontId="10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wrapText="1"/>
    </xf>
    <xf numFmtId="14" fontId="9" fillId="0" borderId="2" xfId="0" applyNumberFormat="1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2" fontId="9" fillId="2" borderId="2" xfId="0" applyNumberFormat="1" applyFont="1" applyFill="1" applyBorder="1"/>
    <xf numFmtId="165" fontId="9" fillId="0" borderId="2" xfId="0" applyNumberFormat="1" applyFont="1" applyBorder="1" applyAlignment="1">
      <alignment horizontal="right"/>
    </xf>
    <xf numFmtId="2" fontId="9" fillId="0" borderId="2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 wrapText="1"/>
    </xf>
    <xf numFmtId="164" fontId="4" fillId="2" borderId="2" xfId="0" applyNumberFormat="1" applyFont="1" applyFill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9" fillId="2" borderId="2" xfId="0" applyFont="1" applyFill="1" applyBorder="1"/>
    <xf numFmtId="0" fontId="9" fillId="0" borderId="2" xfId="0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2" fontId="4" fillId="2" borderId="2" xfId="0" applyNumberFormat="1" applyFont="1" applyFill="1" applyBorder="1"/>
    <xf numFmtId="2" fontId="4" fillId="0" borderId="2" xfId="0" applyNumberFormat="1" applyFont="1" applyBorder="1"/>
    <xf numFmtId="14" fontId="9" fillId="0" borderId="2" xfId="0" applyNumberFormat="1" applyFont="1" applyBorder="1" applyAlignment="1">
      <alignment wrapText="1"/>
    </xf>
    <xf numFmtId="0" fontId="4" fillId="2" borderId="2" xfId="0" applyFont="1" applyFill="1" applyBorder="1"/>
    <xf numFmtId="0" fontId="4" fillId="0" borderId="2" xfId="0" applyFont="1" applyBorder="1"/>
    <xf numFmtId="0" fontId="10" fillId="0" borderId="2" xfId="0" applyFont="1" applyBorder="1" applyAlignment="1">
      <alignment wrapText="1"/>
    </xf>
    <xf numFmtId="14" fontId="10" fillId="0" borderId="2" xfId="0" applyNumberFormat="1" applyFont="1" applyBorder="1"/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0" fontId="10" fillId="2" borderId="2" xfId="0" applyFont="1" applyFill="1" applyBorder="1"/>
    <xf numFmtId="0" fontId="9" fillId="0" borderId="2" xfId="0" applyFont="1" applyBorder="1" applyAlignment="1">
      <alignment vertical="center" wrapText="1"/>
    </xf>
    <xf numFmtId="49" fontId="9" fillId="0" borderId="2" xfId="0" applyNumberFormat="1" applyFont="1" applyBorder="1"/>
    <xf numFmtId="0" fontId="4" fillId="0" borderId="4" xfId="0" applyFont="1" applyBorder="1"/>
    <xf numFmtId="49" fontId="4" fillId="0" borderId="2" xfId="0" applyNumberFormat="1" applyFont="1" applyBorder="1"/>
    <xf numFmtId="0" fontId="9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49" fontId="4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sers\Admin\Desktop\&#1087;&#1077;&#1088;&#1077;&#1076;&#1072;&#1095;&#1072;%20&#1084;&#1072;&#1081;&#1085;&#1072;\&#1087;&#1077;&#1088;&#1077;&#1076;&#1072;&#1095;&#1072;%20&#1084;&#1072;&#1081;&#1085;&#1072;%20&#1053;&#104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білизна"/>
      <sheetName val="бібліотека"/>
      <sheetName val="Лист2"/>
      <sheetName val="Акт передач"/>
    </sheetNames>
    <sheetDataSet>
      <sheetData sheetId="0" refreshError="1"/>
      <sheetData sheetId="1" refreshError="1"/>
      <sheetData sheetId="2" refreshError="1">
        <row r="12">
          <cell r="B12" t="str">
            <v>Матраси для дитячого ліжка</v>
          </cell>
          <cell r="C12">
            <v>34</v>
          </cell>
          <cell r="D12">
            <v>8874</v>
          </cell>
        </row>
        <row r="13">
          <cell r="B13" t="str">
            <v>Подушки</v>
          </cell>
          <cell r="C13">
            <v>34</v>
          </cell>
          <cell r="D13">
            <v>1130.5</v>
          </cell>
        </row>
        <row r="15">
          <cell r="B15" t="str">
            <v>Всього по рах. 1114</v>
          </cell>
        </row>
        <row r="62">
          <cell r="B62" t="str">
            <v>Всього по рах 1112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tabSelected="1" topLeftCell="A103" workbookViewId="0">
      <selection activeCell="F146" sqref="F146"/>
    </sheetView>
  </sheetViews>
  <sheetFormatPr defaultColWidth="9.140625" defaultRowHeight="11.25" x14ac:dyDescent="0.2"/>
  <cols>
    <col min="1" max="1" width="5.7109375" style="59" customWidth="1"/>
    <col min="2" max="2" width="29.28515625" style="1" customWidth="1"/>
    <col min="3" max="3" width="11.85546875" style="1" customWidth="1"/>
    <col min="4" max="4" width="16.140625" style="1" customWidth="1"/>
    <col min="5" max="5" width="4.42578125" style="1" customWidth="1"/>
    <col min="6" max="7" width="10.7109375" style="1" customWidth="1"/>
    <col min="8" max="8" width="10.5703125" style="1" customWidth="1"/>
    <col min="9" max="16384" width="9.140625" style="1"/>
  </cols>
  <sheetData>
    <row r="1" spans="1:8" s="5" customFormat="1" ht="25.9" customHeight="1" x14ac:dyDescent="0.25">
      <c r="A1" s="56"/>
      <c r="B1" s="72" t="s">
        <v>196</v>
      </c>
      <c r="C1" s="72"/>
      <c r="D1" s="72"/>
      <c r="E1" s="72"/>
      <c r="F1" s="72"/>
      <c r="G1" s="72"/>
    </row>
    <row r="2" spans="1:8" s="5" customFormat="1" ht="40.15" customHeight="1" x14ac:dyDescent="0.2">
      <c r="A2" s="56"/>
      <c r="B2" s="61" t="s">
        <v>197</v>
      </c>
      <c r="C2" s="61"/>
      <c r="D2" s="61"/>
      <c r="E2" s="61"/>
      <c r="F2" s="61"/>
      <c r="G2" s="61"/>
      <c r="H2" s="61"/>
    </row>
    <row r="3" spans="1:8" s="5" customFormat="1" ht="52.9" customHeight="1" x14ac:dyDescent="0.3">
      <c r="A3" s="57"/>
      <c r="B3" s="60" t="s">
        <v>198</v>
      </c>
      <c r="C3" s="60"/>
      <c r="D3" s="60"/>
      <c r="E3" s="60"/>
      <c r="F3" s="60"/>
      <c r="G3" s="60"/>
      <c r="H3" s="60"/>
    </row>
    <row r="4" spans="1:8" s="5" customFormat="1" ht="20.45" customHeight="1" x14ac:dyDescent="0.3">
      <c r="A4" s="62" t="s">
        <v>199</v>
      </c>
      <c r="B4" s="62"/>
      <c r="C4" s="62"/>
      <c r="D4" s="62"/>
      <c r="E4" s="62"/>
      <c r="F4" s="62"/>
      <c r="G4" s="62"/>
      <c r="H4" s="62"/>
    </row>
    <row r="5" spans="1:8" ht="51" customHeight="1" x14ac:dyDescent="0.2">
      <c r="A5" s="71" t="s">
        <v>195</v>
      </c>
      <c r="B5" s="71"/>
      <c r="C5" s="71"/>
      <c r="D5" s="71"/>
      <c r="E5" s="71"/>
      <c r="F5" s="71"/>
      <c r="G5" s="71"/>
      <c r="H5" s="71"/>
    </row>
    <row r="6" spans="1:8" ht="15.75" customHeight="1" x14ac:dyDescent="0.25">
      <c r="A6" s="69" t="s">
        <v>143</v>
      </c>
      <c r="B6" s="70" t="s">
        <v>144</v>
      </c>
      <c r="C6" s="70" t="s">
        <v>0</v>
      </c>
      <c r="D6" s="55" t="s">
        <v>145</v>
      </c>
      <c r="E6" s="68" t="s">
        <v>147</v>
      </c>
      <c r="F6" s="68"/>
      <c r="G6" s="68"/>
      <c r="H6" s="68"/>
    </row>
    <row r="7" spans="1:8" ht="93.75" customHeight="1" x14ac:dyDescent="0.2">
      <c r="A7" s="69"/>
      <c r="B7" s="70"/>
      <c r="C7" s="70"/>
      <c r="D7" s="6" t="s">
        <v>146</v>
      </c>
      <c r="E7" s="6" t="s">
        <v>1</v>
      </c>
      <c r="F7" s="7" t="s">
        <v>150</v>
      </c>
      <c r="G7" s="7" t="s">
        <v>148</v>
      </c>
      <c r="H7" s="7" t="s">
        <v>149</v>
      </c>
    </row>
    <row r="8" spans="1:8" ht="15.75" x14ac:dyDescent="0.25">
      <c r="A8" s="8">
        <v>1</v>
      </c>
      <c r="B8" s="9" t="s">
        <v>2</v>
      </c>
      <c r="C8" s="9"/>
      <c r="D8" s="9"/>
      <c r="E8" s="10" t="s">
        <v>3</v>
      </c>
      <c r="F8" s="11">
        <v>46405</v>
      </c>
      <c r="G8" s="12">
        <v>2320</v>
      </c>
      <c r="H8" s="11">
        <f>F8-G8</f>
        <v>44085</v>
      </c>
    </row>
    <row r="9" spans="1:8" ht="15.75" x14ac:dyDescent="0.25">
      <c r="A9" s="63" t="s">
        <v>4</v>
      </c>
      <c r="B9" s="64"/>
      <c r="C9" s="13"/>
      <c r="D9" s="13"/>
      <c r="E9" s="14"/>
      <c r="F9" s="15">
        <f>SUM(F8:F8)</f>
        <v>46405</v>
      </c>
      <c r="G9" s="16">
        <f>SUM(G8:G8)</f>
        <v>2320</v>
      </c>
      <c r="H9" s="15">
        <f>SUM(H8:H8)</f>
        <v>44085</v>
      </c>
    </row>
    <row r="10" spans="1:8" ht="31.5" x14ac:dyDescent="0.25">
      <c r="A10" s="17">
        <v>2</v>
      </c>
      <c r="B10" s="18" t="s">
        <v>14</v>
      </c>
      <c r="C10" s="19">
        <v>43815</v>
      </c>
      <c r="D10" s="20" t="s">
        <v>153</v>
      </c>
      <c r="E10" s="21">
        <v>2</v>
      </c>
      <c r="F10" s="22">
        <v>3160</v>
      </c>
      <c r="G10" s="23">
        <v>568.79999999999995</v>
      </c>
      <c r="H10" s="24">
        <f t="shared" ref="H10:H24" si="0">F10-G10</f>
        <v>2591.1999999999998</v>
      </c>
    </row>
    <row r="11" spans="1:8" ht="31.5" x14ac:dyDescent="0.2">
      <c r="A11" s="25">
        <v>3</v>
      </c>
      <c r="B11" s="26" t="s">
        <v>15</v>
      </c>
      <c r="C11" s="27">
        <v>43446</v>
      </c>
      <c r="D11" s="28" t="s">
        <v>156</v>
      </c>
      <c r="E11" s="26">
        <v>3</v>
      </c>
      <c r="F11" s="29">
        <f>3*2315</f>
        <v>6945</v>
      </c>
      <c r="G11" s="30">
        <v>347.25</v>
      </c>
      <c r="H11" s="31">
        <f t="shared" si="0"/>
        <v>6597.75</v>
      </c>
    </row>
    <row r="12" spans="1:8" ht="15.75" x14ac:dyDescent="0.2">
      <c r="A12" s="32">
        <v>6</v>
      </c>
      <c r="B12" s="26" t="s">
        <v>7</v>
      </c>
      <c r="C12" s="27">
        <v>43358</v>
      </c>
      <c r="D12" s="25">
        <v>101480005</v>
      </c>
      <c r="E12" s="26">
        <v>1</v>
      </c>
      <c r="F12" s="29">
        <f>457.5+538.35+3208.35+2808.35+3458.35+1941.65+1539.15+1941.65-3000-1755</f>
        <v>11138.349999999999</v>
      </c>
      <c r="G12" s="30">
        <v>1605.11</v>
      </c>
      <c r="H12" s="31">
        <f t="shared" si="0"/>
        <v>9533.239999999998</v>
      </c>
    </row>
    <row r="13" spans="1:8" ht="31.5" x14ac:dyDescent="0.25">
      <c r="A13" s="17">
        <v>8</v>
      </c>
      <c r="B13" s="18" t="s">
        <v>8</v>
      </c>
      <c r="C13" s="19">
        <v>43358</v>
      </c>
      <c r="D13" s="8">
        <v>101480006</v>
      </c>
      <c r="E13" s="21">
        <v>1</v>
      </c>
      <c r="F13" s="22">
        <v>4141.6499999999996</v>
      </c>
      <c r="G13" s="23">
        <v>745.5</v>
      </c>
      <c r="H13" s="24">
        <f t="shared" si="0"/>
        <v>3396.1499999999996</v>
      </c>
    </row>
    <row r="14" spans="1:8" ht="15.75" x14ac:dyDescent="0.25">
      <c r="A14" s="8">
        <v>9</v>
      </c>
      <c r="B14" s="18" t="s">
        <v>192</v>
      </c>
      <c r="C14" s="19"/>
      <c r="D14" s="20" t="s">
        <v>193</v>
      </c>
      <c r="E14" s="21">
        <v>4</v>
      </c>
      <c r="F14" s="22">
        <v>19999.04</v>
      </c>
      <c r="G14" s="23">
        <v>3474.8</v>
      </c>
      <c r="H14" s="24">
        <f t="shared" si="0"/>
        <v>16524.240000000002</v>
      </c>
    </row>
    <row r="15" spans="1:8" ht="15.75" x14ac:dyDescent="0.25">
      <c r="A15" s="17">
        <v>10</v>
      </c>
      <c r="B15" s="18" t="s">
        <v>10</v>
      </c>
      <c r="C15" s="21">
        <v>2015</v>
      </c>
      <c r="D15" s="8">
        <v>101480003</v>
      </c>
      <c r="E15" s="21">
        <v>1</v>
      </c>
      <c r="F15" s="22">
        <v>3200</v>
      </c>
      <c r="G15" s="23">
        <v>576</v>
      </c>
      <c r="H15" s="24">
        <f t="shared" si="0"/>
        <v>2624</v>
      </c>
    </row>
    <row r="16" spans="1:8" ht="15.75" x14ac:dyDescent="0.25">
      <c r="A16" s="8">
        <v>11</v>
      </c>
      <c r="B16" s="18" t="s">
        <v>11</v>
      </c>
      <c r="C16" s="21"/>
      <c r="D16" s="8">
        <v>101480001</v>
      </c>
      <c r="E16" s="21">
        <v>1</v>
      </c>
      <c r="F16" s="22">
        <v>1575</v>
      </c>
      <c r="G16" s="23">
        <v>110</v>
      </c>
      <c r="H16" s="24">
        <f t="shared" si="0"/>
        <v>1465</v>
      </c>
    </row>
    <row r="17" spans="1:9" ht="15.75" x14ac:dyDescent="0.25">
      <c r="A17" s="17">
        <v>12</v>
      </c>
      <c r="B17" s="18" t="s">
        <v>12</v>
      </c>
      <c r="C17" s="21"/>
      <c r="D17" s="8">
        <v>101480002</v>
      </c>
      <c r="E17" s="21">
        <v>1</v>
      </c>
      <c r="F17" s="22">
        <v>1755</v>
      </c>
      <c r="G17" s="23">
        <v>265</v>
      </c>
      <c r="H17" s="24">
        <f t="shared" si="0"/>
        <v>1490</v>
      </c>
    </row>
    <row r="18" spans="1:9" ht="15.75" x14ac:dyDescent="0.25">
      <c r="A18" s="8">
        <v>13</v>
      </c>
      <c r="B18" s="18" t="s">
        <v>13</v>
      </c>
      <c r="C18" s="21">
        <v>2017</v>
      </c>
      <c r="D18" s="8">
        <v>101480004</v>
      </c>
      <c r="E18" s="21">
        <v>1</v>
      </c>
      <c r="F18" s="22">
        <v>3500</v>
      </c>
      <c r="G18" s="23">
        <v>630</v>
      </c>
      <c r="H18" s="24">
        <f t="shared" si="0"/>
        <v>2870</v>
      </c>
    </row>
    <row r="19" spans="1:9" ht="31.5" x14ac:dyDescent="0.25">
      <c r="A19" s="17">
        <v>14</v>
      </c>
      <c r="B19" s="18" t="s">
        <v>6</v>
      </c>
      <c r="C19" s="19">
        <v>43446</v>
      </c>
      <c r="D19" s="20" t="s">
        <v>151</v>
      </c>
      <c r="E19" s="21">
        <v>1</v>
      </c>
      <c r="F19" s="22">
        <v>4198.9799999999996</v>
      </c>
      <c r="G19" s="23">
        <v>209.95</v>
      </c>
      <c r="H19" s="24">
        <f t="shared" si="0"/>
        <v>3989.0299999999997</v>
      </c>
    </row>
    <row r="20" spans="1:9" ht="31.5" x14ac:dyDescent="0.25">
      <c r="A20" s="8">
        <v>15</v>
      </c>
      <c r="B20" s="18" t="s">
        <v>6</v>
      </c>
      <c r="C20" s="19">
        <v>43446</v>
      </c>
      <c r="D20" s="20" t="s">
        <v>152</v>
      </c>
      <c r="E20" s="21">
        <v>1</v>
      </c>
      <c r="F20" s="22">
        <v>4198.9799999999996</v>
      </c>
      <c r="G20" s="23">
        <v>209.95</v>
      </c>
      <c r="H20" s="24">
        <f t="shared" si="0"/>
        <v>3989.0299999999997</v>
      </c>
    </row>
    <row r="21" spans="1:9" ht="31.5" x14ac:dyDescent="0.25">
      <c r="A21" s="17">
        <v>16</v>
      </c>
      <c r="B21" s="18" t="s">
        <v>5</v>
      </c>
      <c r="C21" s="19">
        <v>43815</v>
      </c>
      <c r="D21" s="20" t="s">
        <v>154</v>
      </c>
      <c r="E21" s="21">
        <v>1</v>
      </c>
      <c r="F21" s="22">
        <v>5699</v>
      </c>
      <c r="G21" s="23">
        <v>1025.82</v>
      </c>
      <c r="H21" s="24">
        <f t="shared" si="0"/>
        <v>4673.18</v>
      </c>
    </row>
    <row r="22" spans="1:9" ht="31.5" x14ac:dyDescent="0.25">
      <c r="A22" s="8">
        <v>17</v>
      </c>
      <c r="B22" s="18" t="s">
        <v>5</v>
      </c>
      <c r="C22" s="19">
        <v>43815</v>
      </c>
      <c r="D22" s="20" t="s">
        <v>155</v>
      </c>
      <c r="E22" s="21">
        <v>1</v>
      </c>
      <c r="F22" s="22">
        <v>5699</v>
      </c>
      <c r="G22" s="23">
        <v>1025.82</v>
      </c>
      <c r="H22" s="24">
        <f t="shared" si="0"/>
        <v>4673.18</v>
      </c>
    </row>
    <row r="23" spans="1:9" ht="15.75" x14ac:dyDescent="0.25">
      <c r="A23" s="8">
        <v>19</v>
      </c>
      <c r="B23" s="18" t="s">
        <v>9</v>
      </c>
      <c r="C23" s="21"/>
      <c r="D23" s="20" t="s">
        <v>157</v>
      </c>
      <c r="E23" s="21">
        <v>1</v>
      </c>
      <c r="F23" s="22">
        <v>3500</v>
      </c>
      <c r="G23" s="33">
        <v>630</v>
      </c>
      <c r="H23" s="24">
        <f t="shared" si="0"/>
        <v>2870</v>
      </c>
    </row>
    <row r="24" spans="1:9" ht="15.75" x14ac:dyDescent="0.25">
      <c r="A24" s="17">
        <v>20</v>
      </c>
      <c r="B24" s="18" t="s">
        <v>9</v>
      </c>
      <c r="C24" s="21"/>
      <c r="D24" s="20" t="s">
        <v>158</v>
      </c>
      <c r="E24" s="21">
        <v>1</v>
      </c>
      <c r="F24" s="22">
        <v>3500</v>
      </c>
      <c r="G24" s="33">
        <v>630</v>
      </c>
      <c r="H24" s="24">
        <f t="shared" si="0"/>
        <v>2870</v>
      </c>
    </row>
    <row r="25" spans="1:9" ht="15.75" x14ac:dyDescent="0.25">
      <c r="A25" s="63" t="s">
        <v>16</v>
      </c>
      <c r="B25" s="64"/>
      <c r="C25" s="13"/>
      <c r="D25" s="34"/>
      <c r="E25" s="34"/>
      <c r="F25" s="35">
        <f>SUM(F10:F24)</f>
        <v>82210</v>
      </c>
      <c r="G25" s="16">
        <f>SUM(G10:G24)</f>
        <v>12054</v>
      </c>
      <c r="H25" s="15">
        <f>SUM(H10:H24)</f>
        <v>70156</v>
      </c>
      <c r="I25" s="3"/>
    </row>
    <row r="26" spans="1:9" ht="15.75" x14ac:dyDescent="0.25">
      <c r="A26" s="36">
        <v>1</v>
      </c>
      <c r="B26" s="18" t="s">
        <v>28</v>
      </c>
      <c r="C26" s="19">
        <v>43819</v>
      </c>
      <c r="D26" s="20">
        <v>101600001</v>
      </c>
      <c r="E26" s="21">
        <v>1</v>
      </c>
      <c r="F26" s="22">
        <v>2564</v>
      </c>
      <c r="G26" s="23">
        <f>F26-H26</f>
        <v>461.52</v>
      </c>
      <c r="H26" s="24">
        <v>2102.48</v>
      </c>
    </row>
    <row r="27" spans="1:9" ht="31.5" x14ac:dyDescent="0.25">
      <c r="A27" s="37">
        <v>2</v>
      </c>
      <c r="B27" s="18" t="s">
        <v>29</v>
      </c>
      <c r="C27" s="21"/>
      <c r="D27" s="20" t="s">
        <v>159</v>
      </c>
      <c r="E27" s="21">
        <v>1</v>
      </c>
      <c r="F27" s="22">
        <v>2100</v>
      </c>
      <c r="G27" s="23">
        <f>F27-H27</f>
        <v>105</v>
      </c>
      <c r="H27" s="24">
        <v>1995</v>
      </c>
    </row>
    <row r="28" spans="1:9" ht="31.5" x14ac:dyDescent="0.25">
      <c r="A28" s="37">
        <v>3</v>
      </c>
      <c r="B28" s="18" t="s">
        <v>31</v>
      </c>
      <c r="C28" s="19">
        <v>43447</v>
      </c>
      <c r="D28" s="20" t="s">
        <v>162</v>
      </c>
      <c r="E28" s="21">
        <v>4</v>
      </c>
      <c r="F28" s="22">
        <v>4240</v>
      </c>
      <c r="G28" s="24">
        <f>F28*5%</f>
        <v>212</v>
      </c>
      <c r="H28" s="21">
        <f>F28-G28</f>
        <v>4028</v>
      </c>
    </row>
    <row r="29" spans="1:9" ht="15.75" x14ac:dyDescent="0.25">
      <c r="A29" s="36">
        <v>4</v>
      </c>
      <c r="B29" s="18" t="s">
        <v>46</v>
      </c>
      <c r="C29" s="18"/>
      <c r="D29" s="20" t="s">
        <v>160</v>
      </c>
      <c r="E29" s="18">
        <v>1</v>
      </c>
      <c r="F29" s="38">
        <v>1282.5</v>
      </c>
      <c r="G29" s="21">
        <f>F29-H29</f>
        <v>90.5</v>
      </c>
      <c r="H29" s="21">
        <v>1192</v>
      </c>
    </row>
    <row r="30" spans="1:9" ht="15.75" x14ac:dyDescent="0.25">
      <c r="A30" s="37">
        <v>5</v>
      </c>
      <c r="B30" s="18" t="s">
        <v>47</v>
      </c>
      <c r="C30" s="19">
        <v>43819</v>
      </c>
      <c r="D30" s="20" t="s">
        <v>163</v>
      </c>
      <c r="E30" s="21">
        <v>2</v>
      </c>
      <c r="F30" s="22">
        <v>4308</v>
      </c>
      <c r="G30" s="23">
        <f>F30-H30</f>
        <v>775.44</v>
      </c>
      <c r="H30" s="24">
        <v>3532.56</v>
      </c>
    </row>
    <row r="31" spans="1:9" ht="31.5" x14ac:dyDescent="0.25">
      <c r="A31" s="37">
        <v>6</v>
      </c>
      <c r="B31" s="18" t="s">
        <v>48</v>
      </c>
      <c r="C31" s="18"/>
      <c r="D31" s="20" t="s">
        <v>161</v>
      </c>
      <c r="E31" s="39">
        <v>1</v>
      </c>
      <c r="F31" s="22">
        <v>5778</v>
      </c>
      <c r="G31" s="24">
        <f>F31*5%</f>
        <v>288.90000000000003</v>
      </c>
      <c r="H31" s="21">
        <f>F31-G31</f>
        <v>5489.1</v>
      </c>
    </row>
    <row r="32" spans="1:9" ht="31.5" x14ac:dyDescent="0.25">
      <c r="A32" s="36">
        <v>7</v>
      </c>
      <c r="B32" s="18" t="s">
        <v>49</v>
      </c>
      <c r="C32" s="19">
        <v>43447</v>
      </c>
      <c r="D32" s="20" t="s">
        <v>164</v>
      </c>
      <c r="E32" s="21">
        <v>1</v>
      </c>
      <c r="F32" s="22">
        <v>2016.6666666666667</v>
      </c>
      <c r="G32" s="23">
        <f>F32-H32</f>
        <v>141.16666666666674</v>
      </c>
      <c r="H32" s="24">
        <v>1875.5</v>
      </c>
    </row>
    <row r="33" spans="1:8" ht="31.5" x14ac:dyDescent="0.25">
      <c r="A33" s="37">
        <v>8</v>
      </c>
      <c r="B33" s="18" t="s">
        <v>50</v>
      </c>
      <c r="C33" s="19">
        <v>43819</v>
      </c>
      <c r="D33" s="20" t="s">
        <v>165</v>
      </c>
      <c r="E33" s="21">
        <v>2</v>
      </c>
      <c r="F33" s="22">
        <v>8660</v>
      </c>
      <c r="G33" s="23">
        <f>F33-H33</f>
        <v>1558.8000000000002</v>
      </c>
      <c r="H33" s="24">
        <v>7101.2</v>
      </c>
    </row>
    <row r="34" spans="1:8" ht="15.75" x14ac:dyDescent="0.25">
      <c r="A34" s="37">
        <v>9</v>
      </c>
      <c r="B34" s="18" t="s">
        <v>53</v>
      </c>
      <c r="C34" s="18"/>
      <c r="D34" s="20" t="s">
        <v>166</v>
      </c>
      <c r="E34" s="18">
        <v>17</v>
      </c>
      <c r="F34" s="38">
        <f>48.96*19</f>
        <v>930.24</v>
      </c>
      <c r="G34" s="21">
        <v>930.24</v>
      </c>
      <c r="H34" s="21">
        <f>F34-G34</f>
        <v>0</v>
      </c>
    </row>
    <row r="35" spans="1:8" ht="15.75" x14ac:dyDescent="0.25">
      <c r="A35" s="36">
        <v>10</v>
      </c>
      <c r="B35" s="18" t="s">
        <v>54</v>
      </c>
      <c r="C35" s="19">
        <v>43090</v>
      </c>
      <c r="D35" s="20" t="s">
        <v>167</v>
      </c>
      <c r="E35" s="21">
        <v>1</v>
      </c>
      <c r="F35" s="22">
        <v>1650</v>
      </c>
      <c r="G35" s="23">
        <f t="shared" ref="G35:G42" si="1">F35-H35</f>
        <v>297</v>
      </c>
      <c r="H35" s="24">
        <v>1353</v>
      </c>
    </row>
    <row r="36" spans="1:8" ht="15.75" x14ac:dyDescent="0.25">
      <c r="A36" s="37">
        <v>11</v>
      </c>
      <c r="B36" s="18" t="s">
        <v>60</v>
      </c>
      <c r="C36" s="19">
        <v>43819</v>
      </c>
      <c r="D36" s="20" t="s">
        <v>168</v>
      </c>
      <c r="E36" s="21">
        <v>1</v>
      </c>
      <c r="F36" s="22">
        <v>2439</v>
      </c>
      <c r="G36" s="23">
        <f t="shared" si="1"/>
        <v>439.02</v>
      </c>
      <c r="H36" s="24">
        <v>1999.98</v>
      </c>
    </row>
    <row r="37" spans="1:8" ht="31.5" x14ac:dyDescent="0.25">
      <c r="A37" s="37">
        <v>12</v>
      </c>
      <c r="B37" s="18" t="s">
        <v>63</v>
      </c>
      <c r="C37" s="19">
        <v>43090</v>
      </c>
      <c r="D37" s="20" t="s">
        <v>169</v>
      </c>
      <c r="E37" s="21">
        <v>1</v>
      </c>
      <c r="F37" s="22">
        <v>7350</v>
      </c>
      <c r="G37" s="23">
        <f t="shared" si="1"/>
        <v>1323</v>
      </c>
      <c r="H37" s="24">
        <v>6027</v>
      </c>
    </row>
    <row r="38" spans="1:8" ht="47.25" x14ac:dyDescent="0.25">
      <c r="A38" s="36">
        <v>13</v>
      </c>
      <c r="B38" s="18" t="s">
        <v>121</v>
      </c>
      <c r="C38" s="19">
        <v>43818</v>
      </c>
      <c r="D38" s="20" t="s">
        <v>170</v>
      </c>
      <c r="E38" s="21">
        <v>1</v>
      </c>
      <c r="F38" s="22">
        <v>2100</v>
      </c>
      <c r="G38" s="23">
        <f t="shared" si="1"/>
        <v>378</v>
      </c>
      <c r="H38" s="24">
        <v>1722</v>
      </c>
    </row>
    <row r="39" spans="1:8" ht="15.75" x14ac:dyDescent="0.25">
      <c r="A39" s="37">
        <v>14</v>
      </c>
      <c r="B39" s="18" t="s">
        <v>91</v>
      </c>
      <c r="C39" s="21"/>
      <c r="D39" s="20" t="s">
        <v>171</v>
      </c>
      <c r="E39" s="21">
        <v>8</v>
      </c>
      <c r="F39" s="22">
        <f>1904+1094+3000</f>
        <v>5998</v>
      </c>
      <c r="G39" s="23">
        <f t="shared" si="1"/>
        <v>600</v>
      </c>
      <c r="H39" s="24">
        <v>5398</v>
      </c>
    </row>
    <row r="40" spans="1:8" ht="15.75" x14ac:dyDescent="0.25">
      <c r="A40" s="37">
        <v>15</v>
      </c>
      <c r="B40" s="18" t="s">
        <v>92</v>
      </c>
      <c r="C40" s="19">
        <v>43090</v>
      </c>
      <c r="D40" s="20" t="s">
        <v>172</v>
      </c>
      <c r="E40" s="21">
        <v>22</v>
      </c>
      <c r="F40" s="22">
        <v>13456.74</v>
      </c>
      <c r="G40" s="23">
        <f t="shared" si="1"/>
        <v>2422.2132000000001</v>
      </c>
      <c r="H40" s="24">
        <v>11034.5268</v>
      </c>
    </row>
    <row r="41" spans="1:8" ht="31.5" x14ac:dyDescent="0.25">
      <c r="A41" s="36">
        <v>16</v>
      </c>
      <c r="B41" s="18" t="s">
        <v>125</v>
      </c>
      <c r="C41" s="19">
        <v>43447</v>
      </c>
      <c r="D41" s="20" t="s">
        <v>173</v>
      </c>
      <c r="E41" s="21">
        <v>10</v>
      </c>
      <c r="F41" s="22">
        <v>7300</v>
      </c>
      <c r="G41" s="23">
        <f t="shared" si="1"/>
        <v>1825</v>
      </c>
      <c r="H41" s="24">
        <v>5475</v>
      </c>
    </row>
    <row r="42" spans="1:8" ht="31.5" x14ac:dyDescent="0.25">
      <c r="A42" s="37">
        <v>17</v>
      </c>
      <c r="B42" s="18" t="s">
        <v>93</v>
      </c>
      <c r="C42" s="19">
        <v>43090</v>
      </c>
      <c r="D42" s="20" t="s">
        <v>174</v>
      </c>
      <c r="E42" s="21">
        <v>22</v>
      </c>
      <c r="F42" s="22">
        <v>7700</v>
      </c>
      <c r="G42" s="23">
        <f t="shared" si="1"/>
        <v>1386</v>
      </c>
      <c r="H42" s="24">
        <v>6314</v>
      </c>
    </row>
    <row r="43" spans="1:8" ht="15.75" x14ac:dyDescent="0.25">
      <c r="A43" s="37">
        <v>18</v>
      </c>
      <c r="B43" s="18" t="s">
        <v>94</v>
      </c>
      <c r="C43" s="18"/>
      <c r="D43" s="20" t="s">
        <v>176</v>
      </c>
      <c r="E43" s="18">
        <v>30</v>
      </c>
      <c r="F43" s="38">
        <v>102.9</v>
      </c>
      <c r="G43" s="21">
        <v>102.9</v>
      </c>
      <c r="H43" s="21">
        <f>F43-G43</f>
        <v>0</v>
      </c>
    </row>
    <row r="44" spans="1:8" ht="15.75" x14ac:dyDescent="0.25">
      <c r="A44" s="36">
        <v>19</v>
      </c>
      <c r="B44" s="18" t="s">
        <v>95</v>
      </c>
      <c r="C44" s="21"/>
      <c r="D44" s="20" t="s">
        <v>177</v>
      </c>
      <c r="E44" s="21">
        <v>8</v>
      </c>
      <c r="F44" s="22">
        <f>450*E44</f>
        <v>3600</v>
      </c>
      <c r="G44" s="23">
        <f t="shared" ref="G44:G57" si="2">F44-H44</f>
        <v>360</v>
      </c>
      <c r="H44" s="24">
        <v>3240</v>
      </c>
    </row>
    <row r="45" spans="1:8" ht="31.5" x14ac:dyDescent="0.25">
      <c r="A45" s="37">
        <v>20</v>
      </c>
      <c r="B45" s="18" t="s">
        <v>126</v>
      </c>
      <c r="C45" s="19">
        <v>43447</v>
      </c>
      <c r="D45" s="20" t="s">
        <v>178</v>
      </c>
      <c r="E45" s="21">
        <v>10</v>
      </c>
      <c r="F45" s="22">
        <v>4083.3</v>
      </c>
      <c r="G45" s="23">
        <f t="shared" si="2"/>
        <v>408.30000000000018</v>
      </c>
      <c r="H45" s="24">
        <v>3675</v>
      </c>
    </row>
    <row r="46" spans="1:8" ht="31.5" x14ac:dyDescent="0.25">
      <c r="A46" s="37">
        <v>21</v>
      </c>
      <c r="B46" s="18" t="s">
        <v>96</v>
      </c>
      <c r="C46" s="19">
        <v>43819</v>
      </c>
      <c r="D46" s="20" t="s">
        <v>180</v>
      </c>
      <c r="E46" s="21">
        <v>2</v>
      </c>
      <c r="F46" s="22">
        <v>6794</v>
      </c>
      <c r="G46" s="23">
        <f t="shared" si="2"/>
        <v>1222.92</v>
      </c>
      <c r="H46" s="24">
        <v>5571.08</v>
      </c>
    </row>
    <row r="47" spans="1:8" ht="31.5" x14ac:dyDescent="0.25">
      <c r="A47" s="36">
        <v>22</v>
      </c>
      <c r="B47" s="18" t="s">
        <v>124</v>
      </c>
      <c r="C47" s="19">
        <v>43447</v>
      </c>
      <c r="D47" s="20" t="s">
        <v>175</v>
      </c>
      <c r="E47" s="21">
        <v>1</v>
      </c>
      <c r="F47" s="22">
        <v>3606</v>
      </c>
      <c r="G47" s="23">
        <f t="shared" si="2"/>
        <v>1141.9000000000001</v>
      </c>
      <c r="H47" s="24">
        <v>2464.1</v>
      </c>
    </row>
    <row r="48" spans="1:8" ht="15.75" x14ac:dyDescent="0.25">
      <c r="A48" s="37">
        <v>23</v>
      </c>
      <c r="B48" s="18" t="s">
        <v>99</v>
      </c>
      <c r="C48" s="19">
        <v>43090</v>
      </c>
      <c r="D48" s="20" t="s">
        <v>179</v>
      </c>
      <c r="E48" s="21">
        <v>1</v>
      </c>
      <c r="F48" s="22">
        <v>750</v>
      </c>
      <c r="G48" s="23">
        <f t="shared" si="2"/>
        <v>135</v>
      </c>
      <c r="H48" s="24">
        <v>615</v>
      </c>
    </row>
    <row r="49" spans="1:12" ht="15.75" x14ac:dyDescent="0.25">
      <c r="A49" s="37">
        <v>24</v>
      </c>
      <c r="B49" s="18" t="s">
        <v>100</v>
      </c>
      <c r="C49" s="21"/>
      <c r="D49" s="20" t="s">
        <v>181</v>
      </c>
      <c r="E49" s="21">
        <v>1</v>
      </c>
      <c r="F49" s="22">
        <v>4500</v>
      </c>
      <c r="G49" s="23">
        <f t="shared" si="2"/>
        <v>810</v>
      </c>
      <c r="H49" s="24">
        <v>3690</v>
      </c>
    </row>
    <row r="50" spans="1:12" ht="31.5" x14ac:dyDescent="0.25">
      <c r="A50" s="36">
        <v>25</v>
      </c>
      <c r="B50" s="18" t="s">
        <v>101</v>
      </c>
      <c r="C50" s="19">
        <v>43818</v>
      </c>
      <c r="D50" s="20" t="s">
        <v>182</v>
      </c>
      <c r="E50" s="21">
        <v>1</v>
      </c>
      <c r="F50" s="22">
        <v>4200</v>
      </c>
      <c r="G50" s="23">
        <f t="shared" si="2"/>
        <v>756</v>
      </c>
      <c r="H50" s="24">
        <v>3444</v>
      </c>
    </row>
    <row r="51" spans="1:12" ht="31.5" x14ac:dyDescent="0.25">
      <c r="A51" s="37">
        <v>26</v>
      </c>
      <c r="B51" s="18" t="s">
        <v>102</v>
      </c>
      <c r="C51" s="19">
        <v>43818</v>
      </c>
      <c r="D51" s="20" t="s">
        <v>183</v>
      </c>
      <c r="E51" s="21">
        <v>2</v>
      </c>
      <c r="F51" s="22">
        <v>6746</v>
      </c>
      <c r="G51" s="23">
        <f t="shared" si="2"/>
        <v>1214.2800000000007</v>
      </c>
      <c r="H51" s="24">
        <v>5531.7199999999993</v>
      </c>
    </row>
    <row r="52" spans="1:12" ht="31.5" x14ac:dyDescent="0.25">
      <c r="A52" s="37">
        <v>27</v>
      </c>
      <c r="B52" s="18" t="s">
        <v>106</v>
      </c>
      <c r="C52" s="19">
        <v>43447</v>
      </c>
      <c r="D52" s="20" t="s">
        <v>184</v>
      </c>
      <c r="E52" s="21">
        <v>6</v>
      </c>
      <c r="F52" s="22">
        <v>17274</v>
      </c>
      <c r="G52" s="23">
        <f t="shared" si="2"/>
        <v>3886.6499999999996</v>
      </c>
      <c r="H52" s="24">
        <v>13387.35</v>
      </c>
    </row>
    <row r="53" spans="1:12" ht="15.75" x14ac:dyDescent="0.25">
      <c r="A53" s="36">
        <v>28</v>
      </c>
      <c r="B53" s="18" t="s">
        <v>105</v>
      </c>
      <c r="C53" s="19">
        <v>43090</v>
      </c>
      <c r="D53" s="20" t="s">
        <v>185</v>
      </c>
      <c r="E53" s="21">
        <v>1</v>
      </c>
      <c r="F53" s="22">
        <v>1662.5</v>
      </c>
      <c r="G53" s="23">
        <f t="shared" si="2"/>
        <v>299.08999999999992</v>
      </c>
      <c r="H53" s="24">
        <f>0.16+1363.25</f>
        <v>1363.41</v>
      </c>
      <c r="K53" s="3"/>
    </row>
    <row r="54" spans="1:12" ht="15.75" x14ac:dyDescent="0.25">
      <c r="A54" s="37">
        <v>29</v>
      </c>
      <c r="B54" s="18" t="s">
        <v>109</v>
      </c>
      <c r="C54" s="21"/>
      <c r="D54" s="20" t="s">
        <v>186</v>
      </c>
      <c r="E54" s="21">
        <v>1</v>
      </c>
      <c r="F54" s="22">
        <v>2560</v>
      </c>
      <c r="G54" s="23">
        <f t="shared" si="2"/>
        <v>180</v>
      </c>
      <c r="H54" s="24">
        <v>2380</v>
      </c>
    </row>
    <row r="55" spans="1:12" ht="15.75" x14ac:dyDescent="0.25">
      <c r="A55" s="37">
        <v>30</v>
      </c>
      <c r="B55" s="18" t="s">
        <v>107</v>
      </c>
      <c r="C55" s="19">
        <v>43090</v>
      </c>
      <c r="D55" s="20" t="s">
        <v>187</v>
      </c>
      <c r="E55" s="21">
        <v>3</v>
      </c>
      <c r="F55" s="22">
        <v>4950</v>
      </c>
      <c r="G55" s="23">
        <f t="shared" si="2"/>
        <v>891</v>
      </c>
      <c r="H55" s="24">
        <v>4059</v>
      </c>
    </row>
    <row r="56" spans="1:12" ht="31.5" x14ac:dyDescent="0.25">
      <c r="A56" s="36">
        <v>31</v>
      </c>
      <c r="B56" s="18" t="s">
        <v>123</v>
      </c>
      <c r="C56" s="19">
        <v>43447</v>
      </c>
      <c r="D56" s="20" t="s">
        <v>188</v>
      </c>
      <c r="E56" s="21">
        <v>2</v>
      </c>
      <c r="F56" s="22">
        <f>2*1733.33333333333</f>
        <v>3466.6666666666601</v>
      </c>
      <c r="G56" s="23">
        <f t="shared" si="2"/>
        <v>242.66666666666015</v>
      </c>
      <c r="H56" s="24">
        <v>3224</v>
      </c>
    </row>
    <row r="57" spans="1:12" ht="15.75" x14ac:dyDescent="0.25">
      <c r="A57" s="37">
        <v>32</v>
      </c>
      <c r="B57" s="21" t="s">
        <v>108</v>
      </c>
      <c r="C57" s="19">
        <v>43090</v>
      </c>
      <c r="D57" s="20" t="s">
        <v>189</v>
      </c>
      <c r="E57" s="21">
        <v>2</v>
      </c>
      <c r="F57" s="22">
        <v>2930</v>
      </c>
      <c r="G57" s="23">
        <f t="shared" si="2"/>
        <v>527.40000000000009</v>
      </c>
      <c r="H57" s="24">
        <v>2402.6</v>
      </c>
      <c r="L57" s="3"/>
    </row>
    <row r="58" spans="1:12" ht="15.75" x14ac:dyDescent="0.25">
      <c r="A58" s="66" t="s">
        <v>110</v>
      </c>
      <c r="B58" s="67"/>
      <c r="C58" s="40"/>
      <c r="D58" s="20"/>
      <c r="E58" s="40"/>
      <c r="F58" s="41">
        <f>SUM(F26:F57)</f>
        <v>147098.51333333334</v>
      </c>
      <c r="G58" s="42">
        <f t="shared" ref="G58:H58" si="3">SUM(G26:G57)</f>
        <v>25411.906533333327</v>
      </c>
      <c r="H58" s="42">
        <f t="shared" si="3"/>
        <v>121686.60680000002</v>
      </c>
    </row>
    <row r="59" spans="1:12" ht="15.75" x14ac:dyDescent="0.25">
      <c r="A59" s="8">
        <v>1</v>
      </c>
      <c r="B59" s="18" t="s">
        <v>129</v>
      </c>
      <c r="C59" s="43">
        <v>44075</v>
      </c>
      <c r="D59" s="20"/>
      <c r="E59" s="18">
        <v>4</v>
      </c>
      <c r="F59" s="22">
        <v>3260</v>
      </c>
      <c r="G59" s="24">
        <v>652</v>
      </c>
      <c r="H59" s="24">
        <f>F59-G59</f>
        <v>2608</v>
      </c>
      <c r="K59" s="3"/>
    </row>
    <row r="60" spans="1:12" ht="31.5" x14ac:dyDescent="0.25">
      <c r="A60" s="8">
        <v>2</v>
      </c>
      <c r="B60" s="18" t="s">
        <v>118</v>
      </c>
      <c r="C60" s="43">
        <v>43819</v>
      </c>
      <c r="D60" s="20"/>
      <c r="E60" s="18">
        <v>34</v>
      </c>
      <c r="F60" s="38">
        <v>8840</v>
      </c>
      <c r="G60" s="23">
        <v>8840</v>
      </c>
      <c r="H60" s="24">
        <f t="shared" ref="H60:H71" si="4">F60-G60</f>
        <v>0</v>
      </c>
    </row>
    <row r="61" spans="1:12" ht="15.75" x14ac:dyDescent="0.25">
      <c r="A61" s="8">
        <v>3</v>
      </c>
      <c r="B61" s="18" t="str">
        <f>[1]білизна!B12</f>
        <v>Матраси для дитячого ліжка</v>
      </c>
      <c r="C61" s="18"/>
      <c r="D61" s="20"/>
      <c r="E61" s="18">
        <f>[1]білизна!C12</f>
        <v>34</v>
      </c>
      <c r="F61" s="38">
        <f>[1]білизна!D12</f>
        <v>8874</v>
      </c>
      <c r="G61" s="23">
        <v>4437</v>
      </c>
      <c r="H61" s="24">
        <f t="shared" si="4"/>
        <v>4437</v>
      </c>
    </row>
    <row r="62" spans="1:12" ht="15.75" x14ac:dyDescent="0.25">
      <c r="A62" s="8">
        <v>4</v>
      </c>
      <c r="B62" s="18" t="s">
        <v>142</v>
      </c>
      <c r="C62" s="18"/>
      <c r="D62" s="20"/>
      <c r="E62" s="18">
        <v>34</v>
      </c>
      <c r="F62" s="38">
        <v>9800</v>
      </c>
      <c r="G62" s="23">
        <v>4900</v>
      </c>
      <c r="H62" s="24">
        <f t="shared" si="4"/>
        <v>4900</v>
      </c>
    </row>
    <row r="63" spans="1:12" ht="15.75" x14ac:dyDescent="0.25">
      <c r="A63" s="8">
        <v>5</v>
      </c>
      <c r="B63" s="18" t="s">
        <v>141</v>
      </c>
      <c r="C63" s="18"/>
      <c r="D63" s="20"/>
      <c r="E63" s="18">
        <v>34</v>
      </c>
      <c r="F63" s="38">
        <v>6180</v>
      </c>
      <c r="G63" s="23">
        <v>1326</v>
      </c>
      <c r="H63" s="24">
        <f t="shared" si="4"/>
        <v>4854</v>
      </c>
    </row>
    <row r="64" spans="1:12" ht="15.75" x14ac:dyDescent="0.25">
      <c r="A64" s="8">
        <v>6</v>
      </c>
      <c r="B64" s="18" t="s">
        <v>139</v>
      </c>
      <c r="C64" s="43">
        <v>42960</v>
      </c>
      <c r="D64" s="20"/>
      <c r="E64" s="18">
        <v>25</v>
      </c>
      <c r="F64" s="38">
        <v>427.26</v>
      </c>
      <c r="G64" s="23">
        <f>F64</f>
        <v>427.26</v>
      </c>
      <c r="H64" s="24">
        <f t="shared" si="4"/>
        <v>0</v>
      </c>
    </row>
    <row r="65" spans="1:8" ht="15.75" x14ac:dyDescent="0.25">
      <c r="A65" s="8">
        <v>7</v>
      </c>
      <c r="B65" s="18" t="s">
        <v>140</v>
      </c>
      <c r="C65" s="43">
        <v>42960</v>
      </c>
      <c r="D65" s="20"/>
      <c r="E65" s="18">
        <v>23.95</v>
      </c>
      <c r="F65" s="38">
        <v>409.32</v>
      </c>
      <c r="G65" s="23">
        <f t="shared" ref="G65:G71" si="5">F65</f>
        <v>409.32</v>
      </c>
      <c r="H65" s="24">
        <f t="shared" si="4"/>
        <v>0</v>
      </c>
    </row>
    <row r="66" spans="1:8" ht="15.75" x14ac:dyDescent="0.25">
      <c r="A66" s="8">
        <v>8</v>
      </c>
      <c r="B66" s="18" t="str">
        <f>[1]білизна!B13</f>
        <v>Подушки</v>
      </c>
      <c r="C66" s="43">
        <v>43819</v>
      </c>
      <c r="D66" s="20"/>
      <c r="E66" s="18">
        <f>[1]білизна!C13</f>
        <v>34</v>
      </c>
      <c r="F66" s="38">
        <f>[1]білизна!D13</f>
        <v>1130.5</v>
      </c>
      <c r="G66" s="23">
        <f t="shared" si="5"/>
        <v>1130.5</v>
      </c>
      <c r="H66" s="24">
        <f t="shared" si="4"/>
        <v>0</v>
      </c>
    </row>
    <row r="67" spans="1:8" ht="15.75" x14ac:dyDescent="0.25">
      <c r="A67" s="8">
        <v>9</v>
      </c>
      <c r="B67" s="18" t="s">
        <v>119</v>
      </c>
      <c r="C67" s="43">
        <v>43819</v>
      </c>
      <c r="D67" s="20"/>
      <c r="E67" s="18">
        <v>34</v>
      </c>
      <c r="F67" s="38">
        <v>4998</v>
      </c>
      <c r="G67" s="23">
        <f t="shared" si="5"/>
        <v>4998</v>
      </c>
      <c r="H67" s="24">
        <f t="shared" si="4"/>
        <v>0</v>
      </c>
    </row>
    <row r="68" spans="1:8" ht="31.5" x14ac:dyDescent="0.25">
      <c r="A68" s="8">
        <v>10</v>
      </c>
      <c r="B68" s="18" t="s">
        <v>138</v>
      </c>
      <c r="C68" s="43">
        <v>42960</v>
      </c>
      <c r="D68" s="20"/>
      <c r="E68" s="18">
        <v>17.399999999999999</v>
      </c>
      <c r="F68" s="38">
        <v>167.78</v>
      </c>
      <c r="G68" s="23">
        <f t="shared" si="5"/>
        <v>167.78</v>
      </c>
      <c r="H68" s="24">
        <f t="shared" si="4"/>
        <v>0</v>
      </c>
    </row>
    <row r="69" spans="1:8" ht="15.75" x14ac:dyDescent="0.25">
      <c r="A69" s="8">
        <v>11</v>
      </c>
      <c r="B69" s="18" t="s">
        <v>120</v>
      </c>
      <c r="C69" s="43">
        <v>43819</v>
      </c>
      <c r="D69" s="20"/>
      <c r="E69" s="18">
        <v>30</v>
      </c>
      <c r="F69" s="38">
        <v>1440</v>
      </c>
      <c r="G69" s="23">
        <f t="shared" si="5"/>
        <v>1440</v>
      </c>
      <c r="H69" s="24">
        <f t="shared" si="4"/>
        <v>0</v>
      </c>
    </row>
    <row r="70" spans="1:8" ht="15.75" x14ac:dyDescent="0.25">
      <c r="A70" s="8">
        <v>12</v>
      </c>
      <c r="B70" s="18" t="s">
        <v>136</v>
      </c>
      <c r="C70" s="43">
        <v>42960</v>
      </c>
      <c r="D70" s="20"/>
      <c r="E70" s="18">
        <v>1</v>
      </c>
      <c r="F70" s="38">
        <v>14.49</v>
      </c>
      <c r="G70" s="23">
        <f t="shared" si="5"/>
        <v>14.49</v>
      </c>
      <c r="H70" s="24">
        <f t="shared" si="4"/>
        <v>0</v>
      </c>
    </row>
    <row r="71" spans="1:8" ht="15.75" x14ac:dyDescent="0.25">
      <c r="A71" s="8">
        <v>13</v>
      </c>
      <c r="B71" s="18" t="s">
        <v>137</v>
      </c>
      <c r="C71" s="43">
        <v>42960</v>
      </c>
      <c r="D71" s="20"/>
      <c r="E71" s="18">
        <v>3.5</v>
      </c>
      <c r="F71" s="38">
        <v>43.2</v>
      </c>
      <c r="G71" s="23">
        <f t="shared" si="5"/>
        <v>43.2</v>
      </c>
      <c r="H71" s="24">
        <f t="shared" si="4"/>
        <v>0</v>
      </c>
    </row>
    <row r="72" spans="1:8" ht="15.75" x14ac:dyDescent="0.25">
      <c r="A72" s="66" t="str">
        <f>[1]білизна!B15</f>
        <v>Всього по рах. 1114</v>
      </c>
      <c r="B72" s="67"/>
      <c r="C72" s="40"/>
      <c r="D72" s="20"/>
      <c r="E72" s="18"/>
      <c r="F72" s="41">
        <f>SUM(F59:F71)</f>
        <v>45584.549999999996</v>
      </c>
      <c r="G72" s="42">
        <f>SUM(G59:G71)</f>
        <v>28785.55</v>
      </c>
      <c r="H72" s="42">
        <f>SUM(H59:H71)</f>
        <v>16799</v>
      </c>
    </row>
    <row r="73" spans="1:8" ht="15.75" x14ac:dyDescent="0.25">
      <c r="A73" s="25">
        <v>1</v>
      </c>
      <c r="B73" s="18" t="s">
        <v>111</v>
      </c>
      <c r="C73" s="18"/>
      <c r="D73" s="20"/>
      <c r="E73" s="18">
        <v>66</v>
      </c>
      <c r="F73" s="38">
        <v>2423.63</v>
      </c>
      <c r="G73" s="23">
        <f>F73/2</f>
        <v>1211.8150000000001</v>
      </c>
      <c r="H73" s="24">
        <f>F73-G73</f>
        <v>1211.8150000000001</v>
      </c>
    </row>
    <row r="74" spans="1:8" ht="15.75" x14ac:dyDescent="0.25">
      <c r="A74" s="25">
        <v>2</v>
      </c>
      <c r="B74" s="18" t="s">
        <v>112</v>
      </c>
      <c r="C74" s="18"/>
      <c r="D74" s="20"/>
      <c r="E74" s="18">
        <v>77</v>
      </c>
      <c r="F74" s="38">
        <v>3095.29</v>
      </c>
      <c r="G74" s="23">
        <f t="shared" ref="G74:G77" si="6">F74/2</f>
        <v>1547.645</v>
      </c>
      <c r="H74" s="24">
        <f t="shared" ref="H74:H77" si="7">F74-G74</f>
        <v>1547.645</v>
      </c>
    </row>
    <row r="75" spans="1:8" ht="15.75" x14ac:dyDescent="0.25">
      <c r="A75" s="25">
        <v>3</v>
      </c>
      <c r="B75" s="18" t="s">
        <v>113</v>
      </c>
      <c r="C75" s="18"/>
      <c r="D75" s="20"/>
      <c r="E75" s="18">
        <v>56</v>
      </c>
      <c r="F75" s="38">
        <v>2412.34</v>
      </c>
      <c r="G75" s="23">
        <f t="shared" si="6"/>
        <v>1206.17</v>
      </c>
      <c r="H75" s="24">
        <f t="shared" si="7"/>
        <v>1206.17</v>
      </c>
    </row>
    <row r="76" spans="1:8" ht="15.75" x14ac:dyDescent="0.25">
      <c r="A76" s="25">
        <v>4</v>
      </c>
      <c r="B76" s="18" t="s">
        <v>114</v>
      </c>
      <c r="C76" s="18"/>
      <c r="D76" s="20"/>
      <c r="E76" s="18">
        <v>102</v>
      </c>
      <c r="F76" s="38">
        <v>5428.94</v>
      </c>
      <c r="G76" s="23">
        <f t="shared" si="6"/>
        <v>2714.47</v>
      </c>
      <c r="H76" s="24">
        <f t="shared" si="7"/>
        <v>2714.47</v>
      </c>
    </row>
    <row r="77" spans="1:8" ht="15.75" x14ac:dyDescent="0.25">
      <c r="A77" s="25">
        <v>5</v>
      </c>
      <c r="B77" s="18" t="s">
        <v>115</v>
      </c>
      <c r="C77" s="18"/>
      <c r="D77" s="20"/>
      <c r="E77" s="18">
        <v>49</v>
      </c>
      <c r="F77" s="38">
        <v>1416.78</v>
      </c>
      <c r="G77" s="23">
        <f t="shared" si="6"/>
        <v>708.39</v>
      </c>
      <c r="H77" s="24">
        <f t="shared" si="7"/>
        <v>708.39</v>
      </c>
    </row>
    <row r="78" spans="1:8" ht="15.6" customHeight="1" x14ac:dyDescent="0.25">
      <c r="A78" s="66" t="str">
        <f>[1]білизна!B62</f>
        <v>Всього по рах 1112</v>
      </c>
      <c r="B78" s="67"/>
      <c r="C78" s="40"/>
      <c r="D78" s="20"/>
      <c r="E78" s="40"/>
      <c r="F78" s="44">
        <f>SUM(F73:F77)</f>
        <v>14776.980000000001</v>
      </c>
      <c r="G78" s="45">
        <f t="shared" ref="G78:H78" si="8">SUM(G73:G77)</f>
        <v>7388.4900000000007</v>
      </c>
      <c r="H78" s="45">
        <f t="shared" si="8"/>
        <v>7388.4900000000007</v>
      </c>
    </row>
    <row r="79" spans="1:8" ht="15.75" x14ac:dyDescent="0.25">
      <c r="A79" s="8">
        <v>1</v>
      </c>
      <c r="B79" s="18" t="s">
        <v>17</v>
      </c>
      <c r="C79" s="19">
        <v>43090</v>
      </c>
      <c r="D79" s="20"/>
      <c r="E79" s="21">
        <v>6</v>
      </c>
      <c r="F79" s="22">
        <v>4084.98</v>
      </c>
      <c r="G79" s="24">
        <f t="shared" ref="G79:G106" si="9">F79</f>
        <v>4084.98</v>
      </c>
      <c r="H79" s="21">
        <f t="shared" ref="H79:H106" si="10">F79-G79</f>
        <v>0</v>
      </c>
    </row>
    <row r="80" spans="1:8" ht="31.5" x14ac:dyDescent="0.25">
      <c r="A80" s="8">
        <v>2</v>
      </c>
      <c r="B80" s="18" t="s">
        <v>18</v>
      </c>
      <c r="C80" s="19">
        <v>43447</v>
      </c>
      <c r="D80" s="20"/>
      <c r="E80" s="21">
        <v>1</v>
      </c>
      <c r="F80" s="22">
        <v>629.16999999999996</v>
      </c>
      <c r="G80" s="24">
        <f t="shared" si="9"/>
        <v>629.16999999999996</v>
      </c>
      <c r="H80" s="21">
        <f t="shared" si="10"/>
        <v>0</v>
      </c>
    </row>
    <row r="81" spans="1:8" ht="31.5" x14ac:dyDescent="0.25">
      <c r="A81" s="8">
        <v>3</v>
      </c>
      <c r="B81" s="18" t="s">
        <v>19</v>
      </c>
      <c r="C81" s="19">
        <v>43447</v>
      </c>
      <c r="D81" s="20"/>
      <c r="E81" s="21">
        <v>1</v>
      </c>
      <c r="F81" s="22">
        <v>629.16999999999996</v>
      </c>
      <c r="G81" s="24">
        <f t="shared" si="9"/>
        <v>629.16999999999996</v>
      </c>
      <c r="H81" s="21">
        <f t="shared" si="10"/>
        <v>0</v>
      </c>
    </row>
    <row r="82" spans="1:8" ht="15.75" x14ac:dyDescent="0.25">
      <c r="A82" s="8">
        <v>4</v>
      </c>
      <c r="B82" s="18" t="s">
        <v>20</v>
      </c>
      <c r="C82" s="19">
        <v>43090</v>
      </c>
      <c r="D82" s="20"/>
      <c r="E82" s="21">
        <v>1</v>
      </c>
      <c r="F82" s="22">
        <v>1437.5</v>
      </c>
      <c r="G82" s="24">
        <f t="shared" si="9"/>
        <v>1437.5</v>
      </c>
      <c r="H82" s="21">
        <f t="shared" si="10"/>
        <v>0</v>
      </c>
    </row>
    <row r="83" spans="1:8" ht="15.75" x14ac:dyDescent="0.25">
      <c r="A83" s="8">
        <v>5</v>
      </c>
      <c r="B83" s="18" t="s">
        <v>21</v>
      </c>
      <c r="C83" s="19">
        <v>43090</v>
      </c>
      <c r="D83" s="20"/>
      <c r="E83" s="21">
        <v>1</v>
      </c>
      <c r="F83" s="22">
        <v>1533.33</v>
      </c>
      <c r="G83" s="24">
        <f t="shared" si="9"/>
        <v>1533.33</v>
      </c>
      <c r="H83" s="21">
        <f t="shared" si="10"/>
        <v>0</v>
      </c>
    </row>
    <row r="84" spans="1:8" ht="31.5" x14ac:dyDescent="0.25">
      <c r="A84" s="8">
        <v>6</v>
      </c>
      <c r="B84" s="18" t="s">
        <v>128</v>
      </c>
      <c r="C84" s="19">
        <v>44153</v>
      </c>
      <c r="D84" s="20"/>
      <c r="E84" s="21">
        <v>3</v>
      </c>
      <c r="F84" s="22">
        <v>1143</v>
      </c>
      <c r="G84" s="24">
        <f t="shared" si="9"/>
        <v>1143</v>
      </c>
      <c r="H84" s="21">
        <f t="shared" si="10"/>
        <v>0</v>
      </c>
    </row>
    <row r="85" spans="1:8" ht="15.75" x14ac:dyDescent="0.25">
      <c r="A85" s="8">
        <v>7</v>
      </c>
      <c r="B85" s="18" t="s">
        <v>22</v>
      </c>
      <c r="C85" s="21"/>
      <c r="D85" s="20"/>
      <c r="E85" s="21">
        <v>1</v>
      </c>
      <c r="F85" s="22">
        <f>1937.45+387.49</f>
        <v>2324.94</v>
      </c>
      <c r="G85" s="24">
        <f t="shared" si="9"/>
        <v>2324.94</v>
      </c>
      <c r="H85" s="21">
        <f t="shared" si="10"/>
        <v>0</v>
      </c>
    </row>
    <row r="86" spans="1:8" ht="15.75" x14ac:dyDescent="0.25">
      <c r="A86" s="8">
        <v>8</v>
      </c>
      <c r="B86" s="18" t="s">
        <v>23</v>
      </c>
      <c r="C86" s="18"/>
      <c r="D86" s="20"/>
      <c r="E86" s="39">
        <v>100</v>
      </c>
      <c r="F86" s="38">
        <v>1282</v>
      </c>
      <c r="G86" s="24">
        <f t="shared" si="9"/>
        <v>1282</v>
      </c>
      <c r="H86" s="21">
        <f t="shared" si="10"/>
        <v>0</v>
      </c>
    </row>
    <row r="87" spans="1:8" ht="15.75" x14ac:dyDescent="0.25">
      <c r="A87" s="8">
        <v>9</v>
      </c>
      <c r="B87" s="18" t="s">
        <v>24</v>
      </c>
      <c r="C87" s="18"/>
      <c r="D87" s="20"/>
      <c r="E87" s="39">
        <v>5</v>
      </c>
      <c r="F87" s="38">
        <v>2500</v>
      </c>
      <c r="G87" s="24">
        <f t="shared" si="9"/>
        <v>2500</v>
      </c>
      <c r="H87" s="21">
        <f t="shared" si="10"/>
        <v>0</v>
      </c>
    </row>
    <row r="88" spans="1:8" ht="31.5" x14ac:dyDescent="0.25">
      <c r="A88" s="8">
        <v>10</v>
      </c>
      <c r="B88" s="18" t="s">
        <v>25</v>
      </c>
      <c r="C88" s="18"/>
      <c r="D88" s="20"/>
      <c r="E88" s="18">
        <v>4</v>
      </c>
      <c r="F88" s="38">
        <f>1543.8+308.76</f>
        <v>1852.56</v>
      </c>
      <c r="G88" s="24">
        <f t="shared" si="9"/>
        <v>1852.56</v>
      </c>
      <c r="H88" s="21">
        <f t="shared" si="10"/>
        <v>0</v>
      </c>
    </row>
    <row r="89" spans="1:8" ht="15.75" x14ac:dyDescent="0.25">
      <c r="A89" s="8">
        <v>11</v>
      </c>
      <c r="B89" s="46" t="s">
        <v>26</v>
      </c>
      <c r="C89" s="47">
        <v>43819</v>
      </c>
      <c r="D89" s="20"/>
      <c r="E89" s="48">
        <v>4</v>
      </c>
      <c r="F89" s="38">
        <v>2120</v>
      </c>
      <c r="G89" s="24">
        <f t="shared" si="9"/>
        <v>2120</v>
      </c>
      <c r="H89" s="21">
        <f t="shared" si="10"/>
        <v>0</v>
      </c>
    </row>
    <row r="90" spans="1:8" ht="15.75" x14ac:dyDescent="0.25">
      <c r="A90" s="8">
        <v>12</v>
      </c>
      <c r="B90" s="46" t="s">
        <v>27</v>
      </c>
      <c r="C90" s="49"/>
      <c r="D90" s="20"/>
      <c r="E90" s="48">
        <v>1</v>
      </c>
      <c r="F90" s="38">
        <v>103.86</v>
      </c>
      <c r="G90" s="24">
        <f t="shared" si="9"/>
        <v>103.86</v>
      </c>
      <c r="H90" s="21">
        <f t="shared" si="10"/>
        <v>0</v>
      </c>
    </row>
    <row r="91" spans="1:8" ht="47.25" x14ac:dyDescent="0.25">
      <c r="A91" s="8">
        <v>13</v>
      </c>
      <c r="B91" s="46" t="s">
        <v>30</v>
      </c>
      <c r="C91" s="49"/>
      <c r="D91" s="20"/>
      <c r="E91" s="48">
        <v>2</v>
      </c>
      <c r="F91" s="50">
        <v>478.32</v>
      </c>
      <c r="G91" s="24">
        <f t="shared" si="9"/>
        <v>478.32</v>
      </c>
      <c r="H91" s="21">
        <f t="shared" si="10"/>
        <v>0</v>
      </c>
    </row>
    <row r="92" spans="1:8" ht="31.5" x14ac:dyDescent="0.25">
      <c r="A92" s="8">
        <v>14</v>
      </c>
      <c r="B92" s="18" t="s">
        <v>32</v>
      </c>
      <c r="C92" s="18"/>
      <c r="D92" s="20"/>
      <c r="E92" s="18">
        <v>1</v>
      </c>
      <c r="F92" s="38">
        <v>1062.48</v>
      </c>
      <c r="G92" s="24">
        <f t="shared" si="9"/>
        <v>1062.48</v>
      </c>
      <c r="H92" s="21">
        <f t="shared" si="10"/>
        <v>0</v>
      </c>
    </row>
    <row r="93" spans="1:8" ht="31.5" x14ac:dyDescent="0.25">
      <c r="A93" s="8">
        <v>15</v>
      </c>
      <c r="B93" s="51" t="s">
        <v>127</v>
      </c>
      <c r="C93" s="27">
        <v>43178</v>
      </c>
      <c r="D93" s="20"/>
      <c r="E93" s="26">
        <v>3</v>
      </c>
      <c r="F93" s="29">
        <v>2085</v>
      </c>
      <c r="G93" s="24">
        <f t="shared" si="9"/>
        <v>2085</v>
      </c>
      <c r="H93" s="21">
        <f t="shared" si="10"/>
        <v>0</v>
      </c>
    </row>
    <row r="94" spans="1:8" ht="15.75" x14ac:dyDescent="0.25">
      <c r="A94" s="8">
        <v>16</v>
      </c>
      <c r="B94" s="18" t="s">
        <v>33</v>
      </c>
      <c r="C94" s="18"/>
      <c r="D94" s="20"/>
      <c r="E94" s="18">
        <v>2</v>
      </c>
      <c r="F94" s="38">
        <v>779.28</v>
      </c>
      <c r="G94" s="24">
        <f t="shared" si="9"/>
        <v>779.28</v>
      </c>
      <c r="H94" s="21">
        <f t="shared" si="10"/>
        <v>0</v>
      </c>
    </row>
    <row r="95" spans="1:8" ht="15.75" x14ac:dyDescent="0.25">
      <c r="A95" s="8">
        <v>17</v>
      </c>
      <c r="B95" s="18" t="s">
        <v>33</v>
      </c>
      <c r="C95" s="18"/>
      <c r="D95" s="20"/>
      <c r="E95" s="18">
        <v>2</v>
      </c>
      <c r="F95" s="38">
        <v>779.28</v>
      </c>
      <c r="G95" s="24">
        <f t="shared" si="9"/>
        <v>779.28</v>
      </c>
      <c r="H95" s="21">
        <f t="shared" si="10"/>
        <v>0</v>
      </c>
    </row>
    <row r="96" spans="1:8" ht="15.75" x14ac:dyDescent="0.25">
      <c r="A96" s="8">
        <v>18</v>
      </c>
      <c r="B96" s="46" t="s">
        <v>34</v>
      </c>
      <c r="C96" s="47">
        <v>43446</v>
      </c>
      <c r="D96" s="20"/>
      <c r="E96" s="48">
        <v>1</v>
      </c>
      <c r="F96" s="50">
        <v>846.72</v>
      </c>
      <c r="G96" s="24">
        <f t="shared" si="9"/>
        <v>846.72</v>
      </c>
      <c r="H96" s="21">
        <f t="shared" si="10"/>
        <v>0</v>
      </c>
    </row>
    <row r="97" spans="1:8" ht="15.75" x14ac:dyDescent="0.25">
      <c r="A97" s="8">
        <v>19</v>
      </c>
      <c r="B97" s="46" t="s">
        <v>35</v>
      </c>
      <c r="C97" s="47">
        <v>43446</v>
      </c>
      <c r="D97" s="20"/>
      <c r="E97" s="48">
        <v>1</v>
      </c>
      <c r="F97" s="50">
        <v>499.86</v>
      </c>
      <c r="G97" s="24">
        <f t="shared" si="9"/>
        <v>499.86</v>
      </c>
      <c r="H97" s="21">
        <f t="shared" si="10"/>
        <v>0</v>
      </c>
    </row>
    <row r="98" spans="1:8" ht="15.75" x14ac:dyDescent="0.25">
      <c r="A98" s="8">
        <v>20</v>
      </c>
      <c r="B98" s="46" t="s">
        <v>36</v>
      </c>
      <c r="C98" s="47">
        <v>43446</v>
      </c>
      <c r="D98" s="20"/>
      <c r="E98" s="48">
        <v>1</v>
      </c>
      <c r="F98" s="50">
        <v>444.78</v>
      </c>
      <c r="G98" s="24">
        <f t="shared" si="9"/>
        <v>444.78</v>
      </c>
      <c r="H98" s="21">
        <f t="shared" si="10"/>
        <v>0</v>
      </c>
    </row>
    <row r="99" spans="1:8" ht="15.75" x14ac:dyDescent="0.25">
      <c r="A99" s="8">
        <v>21</v>
      </c>
      <c r="B99" s="46" t="s">
        <v>37</v>
      </c>
      <c r="C99" s="47">
        <v>43446</v>
      </c>
      <c r="D99" s="20"/>
      <c r="E99" s="48">
        <v>1</v>
      </c>
      <c r="F99" s="50">
        <v>559.26</v>
      </c>
      <c r="G99" s="24">
        <f t="shared" si="9"/>
        <v>559.26</v>
      </c>
      <c r="H99" s="21">
        <f t="shared" si="10"/>
        <v>0</v>
      </c>
    </row>
    <row r="100" spans="1:8" ht="15.75" x14ac:dyDescent="0.25">
      <c r="A100" s="8">
        <v>22</v>
      </c>
      <c r="B100" s="46" t="s">
        <v>38</v>
      </c>
      <c r="C100" s="47">
        <v>43446</v>
      </c>
      <c r="D100" s="20"/>
      <c r="E100" s="48">
        <v>1</v>
      </c>
      <c r="F100" s="50">
        <v>689.22</v>
      </c>
      <c r="G100" s="24">
        <f t="shared" si="9"/>
        <v>689.22</v>
      </c>
      <c r="H100" s="21">
        <f t="shared" si="10"/>
        <v>0</v>
      </c>
    </row>
    <row r="101" spans="1:8" ht="15.75" x14ac:dyDescent="0.25">
      <c r="A101" s="8">
        <v>23</v>
      </c>
      <c r="B101" s="18" t="s">
        <v>39</v>
      </c>
      <c r="C101" s="18"/>
      <c r="D101" s="20"/>
      <c r="E101" s="18">
        <v>5</v>
      </c>
      <c r="F101" s="38">
        <f>7257.08+786.12</f>
        <v>8043.2</v>
      </c>
      <c r="G101" s="24">
        <f t="shared" si="9"/>
        <v>8043.2</v>
      </c>
      <c r="H101" s="21">
        <f t="shared" si="10"/>
        <v>0</v>
      </c>
    </row>
    <row r="102" spans="1:8" ht="15.75" x14ac:dyDescent="0.25">
      <c r="A102" s="8">
        <v>24</v>
      </c>
      <c r="B102" s="18" t="s">
        <v>40</v>
      </c>
      <c r="C102" s="18"/>
      <c r="D102" s="20"/>
      <c r="E102" s="18">
        <v>1</v>
      </c>
      <c r="F102" s="38">
        <f>573.3+114.66</f>
        <v>687.95999999999992</v>
      </c>
      <c r="G102" s="24">
        <f t="shared" si="9"/>
        <v>687.95999999999992</v>
      </c>
      <c r="H102" s="21">
        <f t="shared" si="10"/>
        <v>0</v>
      </c>
    </row>
    <row r="103" spans="1:8" ht="15.75" x14ac:dyDescent="0.25">
      <c r="A103" s="8">
        <v>25</v>
      </c>
      <c r="B103" s="18" t="s">
        <v>41</v>
      </c>
      <c r="C103" s="18"/>
      <c r="D103" s="20"/>
      <c r="E103" s="18">
        <v>1</v>
      </c>
      <c r="F103" s="38">
        <f>134.35+26.87</f>
        <v>161.22</v>
      </c>
      <c r="G103" s="24">
        <f t="shared" si="9"/>
        <v>161.22</v>
      </c>
      <c r="H103" s="21">
        <f t="shared" si="10"/>
        <v>0</v>
      </c>
    </row>
    <row r="104" spans="1:8" ht="15.75" x14ac:dyDescent="0.25">
      <c r="A104" s="8">
        <v>26</v>
      </c>
      <c r="B104" s="46" t="s">
        <v>42</v>
      </c>
      <c r="C104" s="49"/>
      <c r="D104" s="20"/>
      <c r="E104" s="48">
        <v>1</v>
      </c>
      <c r="F104" s="50">
        <v>259.3</v>
      </c>
      <c r="G104" s="24">
        <f t="shared" si="9"/>
        <v>259.3</v>
      </c>
      <c r="H104" s="21">
        <f t="shared" si="10"/>
        <v>0</v>
      </c>
    </row>
    <row r="105" spans="1:8" ht="15.75" x14ac:dyDescent="0.25">
      <c r="A105" s="8">
        <v>27</v>
      </c>
      <c r="B105" s="18" t="s">
        <v>44</v>
      </c>
      <c r="C105" s="18"/>
      <c r="D105" s="20"/>
      <c r="E105" s="39">
        <v>2</v>
      </c>
      <c r="F105" s="38">
        <v>1950</v>
      </c>
      <c r="G105" s="24">
        <f t="shared" si="9"/>
        <v>1950</v>
      </c>
      <c r="H105" s="21">
        <f t="shared" si="10"/>
        <v>0</v>
      </c>
    </row>
    <row r="106" spans="1:8" ht="31.5" x14ac:dyDescent="0.25">
      <c r="A106" s="8">
        <v>28</v>
      </c>
      <c r="B106" s="18" t="s">
        <v>43</v>
      </c>
      <c r="C106" s="18"/>
      <c r="D106" s="20"/>
      <c r="E106" s="39">
        <v>5</v>
      </c>
      <c r="F106" s="38">
        <v>5250</v>
      </c>
      <c r="G106" s="24">
        <f t="shared" si="9"/>
        <v>5250</v>
      </c>
      <c r="H106" s="21">
        <f t="shared" si="10"/>
        <v>0</v>
      </c>
    </row>
    <row r="107" spans="1:8" ht="31.5" x14ac:dyDescent="0.25">
      <c r="A107" s="8">
        <v>36</v>
      </c>
      <c r="B107" s="18" t="s">
        <v>122</v>
      </c>
      <c r="C107" s="43">
        <v>43815</v>
      </c>
      <c r="D107" s="20"/>
      <c r="E107" s="18">
        <v>2</v>
      </c>
      <c r="F107" s="38">
        <v>900</v>
      </c>
      <c r="G107" s="24">
        <f t="shared" ref="G107:G134" si="11">F107</f>
        <v>900</v>
      </c>
      <c r="H107" s="21">
        <f t="shared" ref="H107:H134" si="12">F107-G107</f>
        <v>0</v>
      </c>
    </row>
    <row r="108" spans="1:8" ht="15.75" x14ac:dyDescent="0.25">
      <c r="A108" s="8">
        <v>37</v>
      </c>
      <c r="B108" s="18" t="s">
        <v>45</v>
      </c>
      <c r="C108" s="43">
        <v>43721</v>
      </c>
      <c r="D108" s="20"/>
      <c r="E108" s="18">
        <v>2</v>
      </c>
      <c r="F108" s="38">
        <v>730.92</v>
      </c>
      <c r="G108" s="24">
        <f t="shared" si="11"/>
        <v>730.92</v>
      </c>
      <c r="H108" s="21">
        <f t="shared" si="12"/>
        <v>0</v>
      </c>
    </row>
    <row r="109" spans="1:8" ht="31.5" x14ac:dyDescent="0.25">
      <c r="A109" s="8">
        <v>38</v>
      </c>
      <c r="B109" s="18" t="s">
        <v>116</v>
      </c>
      <c r="C109" s="19">
        <v>43819</v>
      </c>
      <c r="D109" s="20"/>
      <c r="E109" s="21">
        <v>1</v>
      </c>
      <c r="F109" s="22">
        <v>479</v>
      </c>
      <c r="G109" s="24">
        <f t="shared" si="11"/>
        <v>479</v>
      </c>
      <c r="H109" s="21">
        <f t="shared" si="12"/>
        <v>0</v>
      </c>
    </row>
    <row r="110" spans="1:8" ht="15.75" x14ac:dyDescent="0.25">
      <c r="A110" s="8">
        <v>39</v>
      </c>
      <c r="B110" s="18" t="s">
        <v>51</v>
      </c>
      <c r="C110" s="18"/>
      <c r="D110" s="20"/>
      <c r="E110" s="18">
        <v>50</v>
      </c>
      <c r="F110" s="38">
        <v>969</v>
      </c>
      <c r="G110" s="24">
        <f t="shared" si="11"/>
        <v>969</v>
      </c>
      <c r="H110" s="21">
        <f t="shared" si="12"/>
        <v>0</v>
      </c>
    </row>
    <row r="111" spans="1:8" ht="15.75" x14ac:dyDescent="0.25">
      <c r="A111" s="8">
        <v>40</v>
      </c>
      <c r="B111" s="18" t="s">
        <v>52</v>
      </c>
      <c r="C111" s="18"/>
      <c r="D111" s="20"/>
      <c r="E111" s="18">
        <v>6</v>
      </c>
      <c r="F111" s="38">
        <v>668.88</v>
      </c>
      <c r="G111" s="24">
        <f t="shared" si="11"/>
        <v>668.88</v>
      </c>
      <c r="H111" s="21">
        <f t="shared" si="12"/>
        <v>0</v>
      </c>
    </row>
    <row r="112" spans="1:8" ht="15.75" x14ac:dyDescent="0.25">
      <c r="A112" s="8">
        <v>41</v>
      </c>
      <c r="B112" s="18" t="s">
        <v>55</v>
      </c>
      <c r="C112" s="18"/>
      <c r="D112" s="20"/>
      <c r="E112" s="18">
        <v>1</v>
      </c>
      <c r="F112" s="38">
        <v>334.8</v>
      </c>
      <c r="G112" s="24">
        <f t="shared" si="11"/>
        <v>334.8</v>
      </c>
      <c r="H112" s="21">
        <f t="shared" si="12"/>
        <v>0</v>
      </c>
    </row>
    <row r="113" spans="1:8" ht="15.75" x14ac:dyDescent="0.25">
      <c r="A113" s="8">
        <v>42</v>
      </c>
      <c r="B113" s="46" t="s">
        <v>56</v>
      </c>
      <c r="C113" s="49"/>
      <c r="D113" s="20"/>
      <c r="E113" s="48">
        <v>2</v>
      </c>
      <c r="F113" s="50">
        <v>172</v>
      </c>
      <c r="G113" s="24">
        <f t="shared" si="11"/>
        <v>172</v>
      </c>
      <c r="H113" s="21">
        <f t="shared" si="12"/>
        <v>0</v>
      </c>
    </row>
    <row r="114" spans="1:8" ht="15.75" x14ac:dyDescent="0.25">
      <c r="A114" s="8">
        <v>43</v>
      </c>
      <c r="B114" s="18" t="s">
        <v>57</v>
      </c>
      <c r="C114" s="18"/>
      <c r="D114" s="20"/>
      <c r="E114" s="39">
        <v>100</v>
      </c>
      <c r="F114" s="38">
        <v>1395</v>
      </c>
      <c r="G114" s="24">
        <f t="shared" si="11"/>
        <v>1395</v>
      </c>
      <c r="H114" s="21">
        <f t="shared" si="12"/>
        <v>0</v>
      </c>
    </row>
    <row r="115" spans="1:8" ht="31.5" x14ac:dyDescent="0.25">
      <c r="A115" s="8">
        <v>44</v>
      </c>
      <c r="B115" s="18" t="s">
        <v>58</v>
      </c>
      <c r="C115" s="18"/>
      <c r="D115" s="20"/>
      <c r="E115" s="39">
        <v>2</v>
      </c>
      <c r="F115" s="38">
        <f>379.7+75.94</f>
        <v>455.64</v>
      </c>
      <c r="G115" s="24">
        <f t="shared" si="11"/>
        <v>455.64</v>
      </c>
      <c r="H115" s="21">
        <f t="shared" si="12"/>
        <v>0</v>
      </c>
    </row>
    <row r="116" spans="1:8" ht="15.75" x14ac:dyDescent="0.25">
      <c r="A116" s="8">
        <v>45</v>
      </c>
      <c r="B116" s="18" t="s">
        <v>59</v>
      </c>
      <c r="C116" s="18"/>
      <c r="D116" s="20"/>
      <c r="E116" s="39">
        <v>2</v>
      </c>
      <c r="F116" s="38">
        <v>267.83999999999997</v>
      </c>
      <c r="G116" s="24">
        <f t="shared" si="11"/>
        <v>267.83999999999997</v>
      </c>
      <c r="H116" s="21">
        <f t="shared" si="12"/>
        <v>0</v>
      </c>
    </row>
    <row r="117" spans="1:8" ht="15.75" x14ac:dyDescent="0.25">
      <c r="A117" s="8">
        <v>48</v>
      </c>
      <c r="B117" s="18" t="s">
        <v>61</v>
      </c>
      <c r="C117" s="19">
        <v>43090</v>
      </c>
      <c r="D117" s="20"/>
      <c r="E117" s="21">
        <v>1</v>
      </c>
      <c r="F117" s="22">
        <v>637.5</v>
      </c>
      <c r="G117" s="24">
        <f t="shared" si="11"/>
        <v>637.5</v>
      </c>
      <c r="H117" s="21">
        <f t="shared" si="12"/>
        <v>0</v>
      </c>
    </row>
    <row r="118" spans="1:8" ht="15.75" x14ac:dyDescent="0.25">
      <c r="A118" s="8">
        <v>49</v>
      </c>
      <c r="B118" s="46" t="s">
        <v>64</v>
      </c>
      <c r="C118" s="49"/>
      <c r="D118" s="20"/>
      <c r="E118" s="48">
        <v>1</v>
      </c>
      <c r="F118" s="50">
        <v>126.42</v>
      </c>
      <c r="G118" s="24">
        <f t="shared" si="11"/>
        <v>126.42</v>
      </c>
      <c r="H118" s="21">
        <f t="shared" si="12"/>
        <v>0</v>
      </c>
    </row>
    <row r="119" spans="1:8" ht="15.75" x14ac:dyDescent="0.25">
      <c r="A119" s="8">
        <v>50</v>
      </c>
      <c r="B119" s="46" t="s">
        <v>65</v>
      </c>
      <c r="C119" s="49"/>
      <c r="D119" s="20"/>
      <c r="E119" s="48">
        <v>1</v>
      </c>
      <c r="F119" s="50">
        <v>174.06</v>
      </c>
      <c r="G119" s="24">
        <f t="shared" si="11"/>
        <v>174.06</v>
      </c>
      <c r="H119" s="21">
        <f t="shared" si="12"/>
        <v>0</v>
      </c>
    </row>
    <row r="120" spans="1:8" ht="15.75" x14ac:dyDescent="0.25">
      <c r="A120" s="8">
        <v>51</v>
      </c>
      <c r="B120" s="46" t="s">
        <v>66</v>
      </c>
      <c r="C120" s="47">
        <v>44419</v>
      </c>
      <c r="D120" s="20"/>
      <c r="E120" s="48">
        <v>2</v>
      </c>
      <c r="F120" s="50">
        <v>491.04</v>
      </c>
      <c r="G120" s="24">
        <f t="shared" si="11"/>
        <v>491.04</v>
      </c>
      <c r="H120" s="21">
        <f t="shared" si="12"/>
        <v>0</v>
      </c>
    </row>
    <row r="121" spans="1:8" ht="15.75" x14ac:dyDescent="0.25">
      <c r="A121" s="8">
        <v>52</v>
      </c>
      <c r="B121" s="18" t="s">
        <v>62</v>
      </c>
      <c r="C121" s="21"/>
      <c r="D121" s="20"/>
      <c r="E121" s="21">
        <v>1</v>
      </c>
      <c r="F121" s="22">
        <f>91.55+18.31</f>
        <v>109.86</v>
      </c>
      <c r="G121" s="24">
        <f t="shared" si="11"/>
        <v>109.86</v>
      </c>
      <c r="H121" s="21">
        <f t="shared" si="12"/>
        <v>0</v>
      </c>
    </row>
    <row r="122" spans="1:8" ht="15.75" x14ac:dyDescent="0.25">
      <c r="A122" s="8">
        <v>53</v>
      </c>
      <c r="B122" s="18" t="s">
        <v>67</v>
      </c>
      <c r="C122" s="43">
        <v>43446</v>
      </c>
      <c r="D122" s="20"/>
      <c r="E122" s="18">
        <v>1</v>
      </c>
      <c r="F122" s="38">
        <v>125.52</v>
      </c>
      <c r="G122" s="24">
        <f t="shared" si="11"/>
        <v>125.52</v>
      </c>
      <c r="H122" s="21">
        <f t="shared" si="12"/>
        <v>0</v>
      </c>
    </row>
    <row r="123" spans="1:8" ht="15.75" x14ac:dyDescent="0.25">
      <c r="A123" s="8">
        <v>54</v>
      </c>
      <c r="B123" s="18" t="s">
        <v>69</v>
      </c>
      <c r="C123" s="43">
        <v>43446</v>
      </c>
      <c r="D123" s="20"/>
      <c r="E123" s="18">
        <v>1</v>
      </c>
      <c r="F123" s="38">
        <v>524.52</v>
      </c>
      <c r="G123" s="24">
        <f t="shared" si="11"/>
        <v>524.52</v>
      </c>
      <c r="H123" s="21">
        <f t="shared" si="12"/>
        <v>0</v>
      </c>
    </row>
    <row r="124" spans="1:8" ht="31.5" x14ac:dyDescent="0.25">
      <c r="A124" s="8">
        <v>55</v>
      </c>
      <c r="B124" s="18" t="s">
        <v>68</v>
      </c>
      <c r="C124" s="43">
        <v>43446</v>
      </c>
      <c r="D124" s="20"/>
      <c r="E124" s="18">
        <v>1</v>
      </c>
      <c r="F124" s="38">
        <v>417.9</v>
      </c>
      <c r="G124" s="24">
        <f t="shared" si="11"/>
        <v>417.9</v>
      </c>
      <c r="H124" s="21">
        <f t="shared" si="12"/>
        <v>0</v>
      </c>
    </row>
    <row r="125" spans="1:8" ht="15.75" x14ac:dyDescent="0.25">
      <c r="A125" s="8">
        <v>56</v>
      </c>
      <c r="B125" s="46" t="s">
        <v>70</v>
      </c>
      <c r="C125" s="49"/>
      <c r="D125" s="20"/>
      <c r="E125" s="48">
        <v>1</v>
      </c>
      <c r="F125" s="50">
        <v>281.27999999999997</v>
      </c>
      <c r="G125" s="24">
        <f t="shared" si="11"/>
        <v>281.27999999999997</v>
      </c>
      <c r="H125" s="21">
        <f t="shared" si="12"/>
        <v>0</v>
      </c>
    </row>
    <row r="126" spans="1:8" ht="15.75" x14ac:dyDescent="0.25">
      <c r="A126" s="8">
        <v>57</v>
      </c>
      <c r="B126" s="46" t="s">
        <v>71</v>
      </c>
      <c r="C126" s="49"/>
      <c r="D126" s="20"/>
      <c r="E126" s="48">
        <v>1</v>
      </c>
      <c r="F126" s="50">
        <v>199.32</v>
      </c>
      <c r="G126" s="24">
        <f t="shared" si="11"/>
        <v>199.32</v>
      </c>
      <c r="H126" s="21">
        <f t="shared" si="12"/>
        <v>0</v>
      </c>
    </row>
    <row r="127" spans="1:8" ht="15.75" x14ac:dyDescent="0.25">
      <c r="A127" s="8">
        <v>58</v>
      </c>
      <c r="B127" s="46" t="s">
        <v>72</v>
      </c>
      <c r="C127" s="49"/>
      <c r="D127" s="20"/>
      <c r="E127" s="48">
        <v>2</v>
      </c>
      <c r="F127" s="50">
        <v>230.64</v>
      </c>
      <c r="G127" s="24">
        <f t="shared" si="11"/>
        <v>230.64</v>
      </c>
      <c r="H127" s="21">
        <f t="shared" si="12"/>
        <v>0</v>
      </c>
    </row>
    <row r="128" spans="1:8" ht="31.5" x14ac:dyDescent="0.25">
      <c r="A128" s="8">
        <v>59</v>
      </c>
      <c r="B128" s="46" t="s">
        <v>73</v>
      </c>
      <c r="C128" s="47">
        <v>43447</v>
      </c>
      <c r="D128" s="20"/>
      <c r="E128" s="48">
        <v>1</v>
      </c>
      <c r="F128" s="50">
        <v>138</v>
      </c>
      <c r="G128" s="24">
        <f t="shared" si="11"/>
        <v>138</v>
      </c>
      <c r="H128" s="21">
        <f t="shared" si="12"/>
        <v>0</v>
      </c>
    </row>
    <row r="129" spans="1:8" ht="31.5" x14ac:dyDescent="0.25">
      <c r="A129" s="8">
        <v>60</v>
      </c>
      <c r="B129" s="46" t="s">
        <v>74</v>
      </c>
      <c r="C129" s="47">
        <v>43447</v>
      </c>
      <c r="D129" s="20"/>
      <c r="E129" s="48">
        <v>3</v>
      </c>
      <c r="F129" s="50">
        <v>435</v>
      </c>
      <c r="G129" s="24">
        <f t="shared" si="11"/>
        <v>435</v>
      </c>
      <c r="H129" s="21">
        <f t="shared" si="12"/>
        <v>0</v>
      </c>
    </row>
    <row r="130" spans="1:8" ht="15.75" x14ac:dyDescent="0.25">
      <c r="A130" s="8">
        <v>61</v>
      </c>
      <c r="B130" s="46" t="s">
        <v>75</v>
      </c>
      <c r="C130" s="47">
        <v>43447</v>
      </c>
      <c r="D130" s="20"/>
      <c r="E130" s="48">
        <v>1</v>
      </c>
      <c r="F130" s="50">
        <v>227</v>
      </c>
      <c r="G130" s="24">
        <f t="shared" si="11"/>
        <v>227</v>
      </c>
      <c r="H130" s="21">
        <f t="shared" si="12"/>
        <v>0</v>
      </c>
    </row>
    <row r="131" spans="1:8" ht="15.75" x14ac:dyDescent="0.25">
      <c r="A131" s="8">
        <v>62</v>
      </c>
      <c r="B131" s="46" t="s">
        <v>76</v>
      </c>
      <c r="C131" s="49"/>
      <c r="D131" s="20"/>
      <c r="E131" s="48">
        <v>1</v>
      </c>
      <c r="F131" s="50">
        <v>39.299999999999997</v>
      </c>
      <c r="G131" s="24">
        <f t="shared" si="11"/>
        <v>39.299999999999997</v>
      </c>
      <c r="H131" s="21">
        <f t="shared" si="12"/>
        <v>0</v>
      </c>
    </row>
    <row r="132" spans="1:8" ht="15.75" x14ac:dyDescent="0.25">
      <c r="A132" s="8">
        <v>63</v>
      </c>
      <c r="B132" s="18" t="s">
        <v>77</v>
      </c>
      <c r="C132" s="19">
        <v>43090</v>
      </c>
      <c r="D132" s="20"/>
      <c r="E132" s="21">
        <v>1</v>
      </c>
      <c r="F132" s="22">
        <v>1537.5</v>
      </c>
      <c r="G132" s="24">
        <f t="shared" si="11"/>
        <v>1537.5</v>
      </c>
      <c r="H132" s="21">
        <f t="shared" si="12"/>
        <v>0</v>
      </c>
    </row>
    <row r="133" spans="1:8" ht="15.75" x14ac:dyDescent="0.25">
      <c r="A133" s="8">
        <v>64</v>
      </c>
      <c r="B133" s="18" t="s">
        <v>78</v>
      </c>
      <c r="C133" s="18"/>
      <c r="D133" s="20"/>
      <c r="E133" s="39">
        <v>1</v>
      </c>
      <c r="F133" s="38">
        <v>1101</v>
      </c>
      <c r="G133" s="24">
        <f t="shared" si="11"/>
        <v>1101</v>
      </c>
      <c r="H133" s="21">
        <f t="shared" si="12"/>
        <v>0</v>
      </c>
    </row>
    <row r="134" spans="1:8" ht="15.75" x14ac:dyDescent="0.25">
      <c r="A134" s="8">
        <v>65</v>
      </c>
      <c r="B134" s="18" t="s">
        <v>194</v>
      </c>
      <c r="C134" s="18"/>
      <c r="D134" s="20"/>
      <c r="E134" s="39"/>
      <c r="F134" s="38">
        <v>259.86</v>
      </c>
      <c r="G134" s="24">
        <f t="shared" si="11"/>
        <v>259.86</v>
      </c>
      <c r="H134" s="21">
        <f t="shared" si="12"/>
        <v>0</v>
      </c>
    </row>
    <row r="135" spans="1:8" ht="15.75" x14ac:dyDescent="0.25">
      <c r="A135" s="8">
        <v>66</v>
      </c>
      <c r="B135" s="46" t="s">
        <v>79</v>
      </c>
      <c r="C135" s="47">
        <v>43819</v>
      </c>
      <c r="D135" s="20"/>
      <c r="E135" s="48">
        <v>4</v>
      </c>
      <c r="F135" s="38">
        <v>480</v>
      </c>
      <c r="G135" s="24">
        <f t="shared" ref="G135:G157" si="13">F135</f>
        <v>480</v>
      </c>
      <c r="H135" s="21">
        <f t="shared" ref="H135:H157" si="14">F135-G135</f>
        <v>0</v>
      </c>
    </row>
    <row r="136" spans="1:8" ht="15.75" x14ac:dyDescent="0.25">
      <c r="A136" s="8">
        <v>67</v>
      </c>
      <c r="B136" s="18" t="s">
        <v>80</v>
      </c>
      <c r="C136" s="18"/>
      <c r="D136" s="20"/>
      <c r="E136" s="18">
        <v>1</v>
      </c>
      <c r="F136" s="38">
        <v>311.83999999999997</v>
      </c>
      <c r="G136" s="24">
        <f t="shared" si="13"/>
        <v>311.83999999999997</v>
      </c>
      <c r="H136" s="21">
        <f t="shared" si="14"/>
        <v>0</v>
      </c>
    </row>
    <row r="137" spans="1:8" ht="15.75" x14ac:dyDescent="0.25">
      <c r="A137" s="8">
        <v>68</v>
      </c>
      <c r="B137" s="18" t="s">
        <v>81</v>
      </c>
      <c r="C137" s="43">
        <v>43721</v>
      </c>
      <c r="D137" s="52"/>
      <c r="E137" s="18">
        <v>1</v>
      </c>
      <c r="F137" s="38">
        <v>1660.14</v>
      </c>
      <c r="G137" s="24">
        <f t="shared" si="13"/>
        <v>1660.14</v>
      </c>
      <c r="H137" s="21">
        <f t="shared" si="14"/>
        <v>0</v>
      </c>
    </row>
    <row r="138" spans="1:8" ht="15.75" x14ac:dyDescent="0.25">
      <c r="A138" s="8">
        <v>69</v>
      </c>
      <c r="B138" s="18" t="s">
        <v>82</v>
      </c>
      <c r="C138" s="19">
        <v>43819</v>
      </c>
      <c r="D138" s="52"/>
      <c r="E138" s="21">
        <v>5</v>
      </c>
      <c r="F138" s="22">
        <v>3715</v>
      </c>
      <c r="G138" s="24">
        <f t="shared" si="13"/>
        <v>3715</v>
      </c>
      <c r="H138" s="21">
        <f t="shared" si="14"/>
        <v>0</v>
      </c>
    </row>
    <row r="139" spans="1:8" ht="15.75" x14ac:dyDescent="0.25">
      <c r="A139" s="8">
        <v>70</v>
      </c>
      <c r="B139" s="18" t="s">
        <v>83</v>
      </c>
      <c r="C139" s="18"/>
      <c r="D139" s="52"/>
      <c r="E139" s="18">
        <v>1</v>
      </c>
      <c r="F139" s="38">
        <f>865.6+173.12</f>
        <v>1038.72</v>
      </c>
      <c r="G139" s="24">
        <f t="shared" si="13"/>
        <v>1038.72</v>
      </c>
      <c r="H139" s="21">
        <f t="shared" si="14"/>
        <v>0</v>
      </c>
    </row>
    <row r="140" spans="1:8" ht="31.5" x14ac:dyDescent="0.25">
      <c r="A140" s="8">
        <v>71</v>
      </c>
      <c r="B140" s="18" t="s">
        <v>117</v>
      </c>
      <c r="C140" s="19">
        <v>43819</v>
      </c>
      <c r="D140" s="52"/>
      <c r="E140" s="21">
        <v>1</v>
      </c>
      <c r="F140" s="22">
        <v>1084</v>
      </c>
      <c r="G140" s="24">
        <f t="shared" si="13"/>
        <v>1084</v>
      </c>
      <c r="H140" s="21">
        <f t="shared" si="14"/>
        <v>0</v>
      </c>
    </row>
    <row r="141" spans="1:8" ht="31.5" x14ac:dyDescent="0.25">
      <c r="A141" s="8">
        <v>72</v>
      </c>
      <c r="B141" s="18" t="s">
        <v>84</v>
      </c>
      <c r="C141" s="19">
        <v>43090</v>
      </c>
      <c r="D141" s="52"/>
      <c r="E141" s="21">
        <v>2</v>
      </c>
      <c r="F141" s="22">
        <f>2*1966.67</f>
        <v>3933.34</v>
      </c>
      <c r="G141" s="24">
        <f t="shared" si="13"/>
        <v>3933.34</v>
      </c>
      <c r="H141" s="21">
        <f t="shared" si="14"/>
        <v>0</v>
      </c>
    </row>
    <row r="142" spans="1:8" ht="31.5" x14ac:dyDescent="0.25">
      <c r="A142" s="8">
        <v>73</v>
      </c>
      <c r="B142" s="18" t="s">
        <v>85</v>
      </c>
      <c r="C142" s="19">
        <v>43090</v>
      </c>
      <c r="D142" s="52"/>
      <c r="E142" s="21">
        <v>1</v>
      </c>
      <c r="F142" s="22">
        <v>703.35</v>
      </c>
      <c r="G142" s="24">
        <f t="shared" si="13"/>
        <v>703.35</v>
      </c>
      <c r="H142" s="21">
        <f t="shared" si="14"/>
        <v>0</v>
      </c>
    </row>
    <row r="143" spans="1:8" ht="31.5" x14ac:dyDescent="0.25">
      <c r="A143" s="8">
        <v>74</v>
      </c>
      <c r="B143" s="18" t="s">
        <v>86</v>
      </c>
      <c r="C143" s="19">
        <v>43090</v>
      </c>
      <c r="D143" s="52"/>
      <c r="E143" s="21">
        <v>1</v>
      </c>
      <c r="F143" s="22">
        <v>870.83</v>
      </c>
      <c r="G143" s="24">
        <f t="shared" si="13"/>
        <v>870.83</v>
      </c>
      <c r="H143" s="21">
        <f t="shared" si="14"/>
        <v>0</v>
      </c>
    </row>
    <row r="144" spans="1:8" ht="15.75" x14ac:dyDescent="0.25">
      <c r="A144" s="8">
        <v>75</v>
      </c>
      <c r="B144" s="18" t="s">
        <v>87</v>
      </c>
      <c r="C144" s="19">
        <v>43090</v>
      </c>
      <c r="D144" s="52"/>
      <c r="E144" s="21">
        <v>1</v>
      </c>
      <c r="F144" s="22">
        <v>1160.83</v>
      </c>
      <c r="G144" s="24">
        <f t="shared" si="13"/>
        <v>1160.83</v>
      </c>
      <c r="H144" s="21">
        <f t="shared" si="14"/>
        <v>0</v>
      </c>
    </row>
    <row r="145" spans="1:10" ht="15.75" x14ac:dyDescent="0.25">
      <c r="A145" s="8">
        <v>76</v>
      </c>
      <c r="B145" s="18" t="s">
        <v>88</v>
      </c>
      <c r="C145" s="19">
        <v>43090</v>
      </c>
      <c r="D145" s="52"/>
      <c r="E145" s="21">
        <v>1</v>
      </c>
      <c r="F145" s="22">
        <v>591.66999999999996</v>
      </c>
      <c r="G145" s="24">
        <f t="shared" si="13"/>
        <v>591.66999999999996</v>
      </c>
      <c r="H145" s="21">
        <f t="shared" si="14"/>
        <v>0</v>
      </c>
    </row>
    <row r="146" spans="1:10" ht="31.5" x14ac:dyDescent="0.25">
      <c r="A146" s="8">
        <v>77</v>
      </c>
      <c r="B146" s="18" t="s">
        <v>89</v>
      </c>
      <c r="C146" s="19">
        <v>43040</v>
      </c>
      <c r="D146" s="52"/>
      <c r="E146" s="21">
        <v>1</v>
      </c>
      <c r="F146" s="22">
        <v>2508.33</v>
      </c>
      <c r="G146" s="24">
        <f t="shared" si="13"/>
        <v>2508.33</v>
      </c>
      <c r="H146" s="21">
        <f t="shared" si="14"/>
        <v>0</v>
      </c>
    </row>
    <row r="147" spans="1:10" ht="15.75" x14ac:dyDescent="0.25">
      <c r="A147" s="8">
        <v>78</v>
      </c>
      <c r="B147" s="18" t="s">
        <v>90</v>
      </c>
      <c r="C147" s="19">
        <v>43090</v>
      </c>
      <c r="D147" s="52"/>
      <c r="E147" s="21">
        <v>1</v>
      </c>
      <c r="F147" s="22">
        <v>141.6</v>
      </c>
      <c r="G147" s="24">
        <f t="shared" si="13"/>
        <v>141.6</v>
      </c>
      <c r="H147" s="21">
        <f t="shared" si="14"/>
        <v>0</v>
      </c>
    </row>
    <row r="148" spans="1:10" ht="15.75" x14ac:dyDescent="0.25">
      <c r="A148" s="8">
        <v>79</v>
      </c>
      <c r="B148" s="18" t="s">
        <v>97</v>
      </c>
      <c r="C148" s="18"/>
      <c r="D148" s="52"/>
      <c r="E148" s="18">
        <v>2</v>
      </c>
      <c r="F148" s="38">
        <v>1101.5999999999999</v>
      </c>
      <c r="G148" s="24">
        <f t="shared" si="13"/>
        <v>1101.5999999999999</v>
      </c>
      <c r="H148" s="21">
        <f t="shared" si="14"/>
        <v>0</v>
      </c>
    </row>
    <row r="149" spans="1:10" ht="15.75" x14ac:dyDescent="0.25">
      <c r="A149" s="8">
        <v>80</v>
      </c>
      <c r="B149" s="18" t="s">
        <v>133</v>
      </c>
      <c r="C149" s="43">
        <v>43090</v>
      </c>
      <c r="D149" s="52"/>
      <c r="E149" s="39">
        <v>100</v>
      </c>
      <c r="F149" s="38">
        <v>1837</v>
      </c>
      <c r="G149" s="24">
        <f t="shared" si="13"/>
        <v>1837</v>
      </c>
      <c r="H149" s="21">
        <f t="shared" si="14"/>
        <v>0</v>
      </c>
    </row>
    <row r="150" spans="1:10" ht="15.75" x14ac:dyDescent="0.25">
      <c r="A150" s="8">
        <v>81</v>
      </c>
      <c r="B150" s="18" t="s">
        <v>134</v>
      </c>
      <c r="C150" s="43">
        <v>43090</v>
      </c>
      <c r="D150" s="52"/>
      <c r="E150" s="39">
        <v>100</v>
      </c>
      <c r="F150" s="38">
        <v>1635</v>
      </c>
      <c r="G150" s="24">
        <f t="shared" si="13"/>
        <v>1635</v>
      </c>
      <c r="H150" s="21">
        <f t="shared" si="14"/>
        <v>0</v>
      </c>
    </row>
    <row r="151" spans="1:10" ht="15.75" x14ac:dyDescent="0.25">
      <c r="A151" s="8">
        <v>82</v>
      </c>
      <c r="B151" s="18" t="s">
        <v>98</v>
      </c>
      <c r="C151" s="18"/>
      <c r="D151" s="52"/>
      <c r="E151" s="18">
        <v>1</v>
      </c>
      <c r="F151" s="38">
        <f>1234.02</f>
        <v>1234.02</v>
      </c>
      <c r="G151" s="24">
        <f t="shared" si="13"/>
        <v>1234.02</v>
      </c>
      <c r="H151" s="21">
        <f t="shared" si="14"/>
        <v>0</v>
      </c>
    </row>
    <row r="152" spans="1:10" ht="15.75" x14ac:dyDescent="0.25">
      <c r="A152" s="8">
        <v>83</v>
      </c>
      <c r="B152" s="18" t="s">
        <v>103</v>
      </c>
      <c r="C152" s="21"/>
      <c r="D152" s="52"/>
      <c r="E152" s="21">
        <v>4</v>
      </c>
      <c r="F152" s="24">
        <f>605.16+564.36-1.71</f>
        <v>1167.81</v>
      </c>
      <c r="G152" s="24">
        <f t="shared" si="13"/>
        <v>1167.81</v>
      </c>
      <c r="H152" s="21">
        <f t="shared" si="14"/>
        <v>0</v>
      </c>
    </row>
    <row r="153" spans="1:10" ht="31.5" x14ac:dyDescent="0.25">
      <c r="A153" s="8">
        <v>84</v>
      </c>
      <c r="B153" s="18" t="s">
        <v>104</v>
      </c>
      <c r="C153" s="18"/>
      <c r="D153" s="52"/>
      <c r="E153" s="18">
        <v>1</v>
      </c>
      <c r="F153" s="21">
        <v>501.3</v>
      </c>
      <c r="G153" s="24">
        <f t="shared" si="13"/>
        <v>501.3</v>
      </c>
      <c r="H153" s="21">
        <f t="shared" si="14"/>
        <v>0</v>
      </c>
    </row>
    <row r="154" spans="1:10" ht="15.75" x14ac:dyDescent="0.25">
      <c r="A154" s="8">
        <v>85</v>
      </c>
      <c r="B154" s="46" t="s">
        <v>132</v>
      </c>
      <c r="C154" s="47">
        <v>44419</v>
      </c>
      <c r="D154" s="52"/>
      <c r="E154" s="48">
        <v>1</v>
      </c>
      <c r="F154" s="49">
        <v>1208.04</v>
      </c>
      <c r="G154" s="24">
        <f t="shared" si="13"/>
        <v>1208.04</v>
      </c>
      <c r="H154" s="21">
        <f t="shared" si="14"/>
        <v>0</v>
      </c>
    </row>
    <row r="155" spans="1:10" ht="15.75" x14ac:dyDescent="0.25">
      <c r="A155" s="8">
        <v>86</v>
      </c>
      <c r="B155" s="18" t="s">
        <v>135</v>
      </c>
      <c r="C155" s="43">
        <v>43090</v>
      </c>
      <c r="D155" s="52"/>
      <c r="E155" s="39">
        <v>100</v>
      </c>
      <c r="F155" s="21">
        <v>2300.4</v>
      </c>
      <c r="G155" s="24">
        <f t="shared" si="13"/>
        <v>2300.4</v>
      </c>
      <c r="H155" s="21">
        <f t="shared" si="14"/>
        <v>0</v>
      </c>
    </row>
    <row r="156" spans="1:10" ht="31.5" x14ac:dyDescent="0.25">
      <c r="A156" s="8">
        <v>87</v>
      </c>
      <c r="B156" s="18" t="s">
        <v>131</v>
      </c>
      <c r="C156" s="19">
        <v>44419</v>
      </c>
      <c r="D156" s="52"/>
      <c r="E156" s="21">
        <v>2</v>
      </c>
      <c r="F156" s="24">
        <v>225</v>
      </c>
      <c r="G156" s="24">
        <f t="shared" si="13"/>
        <v>225</v>
      </c>
      <c r="H156" s="21">
        <f t="shared" si="14"/>
        <v>0</v>
      </c>
    </row>
    <row r="157" spans="1:10" ht="31.5" x14ac:dyDescent="0.25">
      <c r="A157" s="8">
        <v>88</v>
      </c>
      <c r="B157" s="18" t="s">
        <v>130</v>
      </c>
      <c r="C157" s="19">
        <v>44419</v>
      </c>
      <c r="D157" s="52"/>
      <c r="E157" s="21">
        <v>2</v>
      </c>
      <c r="F157" s="24">
        <v>225</v>
      </c>
      <c r="G157" s="24">
        <f t="shared" si="13"/>
        <v>225</v>
      </c>
      <c r="H157" s="21">
        <f t="shared" si="14"/>
        <v>0</v>
      </c>
    </row>
    <row r="158" spans="1:10" s="2" customFormat="1" ht="15.75" x14ac:dyDescent="0.25">
      <c r="A158" s="58" t="s">
        <v>191</v>
      </c>
      <c r="B158" s="53"/>
      <c r="C158" s="45"/>
      <c r="D158" s="54"/>
      <c r="E158" s="45"/>
      <c r="F158" s="45">
        <f>SUM(F79:F157)</f>
        <v>87280.01</v>
      </c>
      <c r="G158" s="45">
        <f>SUM(G79:G157)</f>
        <v>87280.01</v>
      </c>
      <c r="H158" s="45">
        <f>SUM(H79:H157)</f>
        <v>0</v>
      </c>
      <c r="J158" s="4"/>
    </row>
    <row r="159" spans="1:10" ht="15.75" x14ac:dyDescent="0.25">
      <c r="A159" s="65" t="s">
        <v>190</v>
      </c>
      <c r="B159" s="65"/>
      <c r="C159" s="65"/>
      <c r="D159" s="65"/>
      <c r="E159" s="45"/>
      <c r="F159" s="42">
        <f>F158+F78+F72+F58+F25+F9</f>
        <v>423355.05333333334</v>
      </c>
      <c r="G159" s="42">
        <f>G158+G78+G72+G58+G25+G9</f>
        <v>163239.95653333334</v>
      </c>
      <c r="H159" s="42">
        <f>H158+H78+H72+H58+H25+H9</f>
        <v>260115.09680000003</v>
      </c>
      <c r="J159" s="3"/>
    </row>
    <row r="161" spans="6:10" x14ac:dyDescent="0.2">
      <c r="J161" s="3"/>
    </row>
    <row r="162" spans="6:10" x14ac:dyDescent="0.2">
      <c r="F162" s="3"/>
      <c r="G162" s="3"/>
      <c r="H162" s="3"/>
    </row>
    <row r="163" spans="6:10" x14ac:dyDescent="0.2">
      <c r="F163" s="3"/>
    </row>
  </sheetData>
  <sortState ref="B82:I160">
    <sortCondition ref="B82:B160"/>
  </sortState>
  <mergeCells count="15">
    <mergeCell ref="B1:G1"/>
    <mergeCell ref="A159:D159"/>
    <mergeCell ref="A78:B78"/>
    <mergeCell ref="A72:B72"/>
    <mergeCell ref="A58:B58"/>
    <mergeCell ref="E6:H6"/>
    <mergeCell ref="A6:A7"/>
    <mergeCell ref="B6:B7"/>
    <mergeCell ref="C6:C7"/>
    <mergeCell ref="B3:H3"/>
    <mergeCell ref="B2:H2"/>
    <mergeCell ref="A4:H4"/>
    <mergeCell ref="A25:B25"/>
    <mergeCell ref="A9:B9"/>
    <mergeCell ref="A5:H5"/>
  </mergeCells>
  <phoneticPr fontId="1" type="noConversion"/>
  <pageMargins left="0.2" right="0.2" top="0.2" bottom="0.36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Шевчук</dc:creator>
  <cp:lastModifiedBy>Marina_Rada</cp:lastModifiedBy>
  <cp:lastPrinted>2023-09-18T12:23:21Z</cp:lastPrinted>
  <dcterms:created xsi:type="dcterms:W3CDTF">2023-05-28T17:25:34Z</dcterms:created>
  <dcterms:modified xsi:type="dcterms:W3CDTF">2023-09-26T10:07:12Z</dcterms:modified>
</cp:coreProperties>
</file>