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50" tabRatio="822"/>
  </bookViews>
  <sheets>
    <sheet name="фін план" sheetId="1" r:id="rId1"/>
    <sheet name="кап інвестиції" sheetId="2" r:id="rId2"/>
    <sheet name="кап будівництво" sheetId="3" r:id="rId3"/>
    <sheet name="залучені кошти" sheetId="4" r:id="rId4"/>
    <sheet name="трудові ресурси" sheetId="5" r:id="rId5"/>
    <sheet name="майно" sheetId="6" r:id="rId6"/>
    <sheet name="транспорт" sheetId="7" r:id="rId7"/>
    <sheet name="бізнес" sheetId="8" r:id="rId8"/>
    <sheet name="структура операц витрат за КВЕД" sheetId="10" r:id="rId9"/>
    <sheet name="ЗВІТ!" sheetId="12" r:id="rId10"/>
  </sheets>
  <calcPr calcId="145621"/>
</workbook>
</file>

<file path=xl/calcChain.xml><?xml version="1.0" encoding="utf-8"?>
<calcChain xmlns="http://schemas.openxmlformats.org/spreadsheetml/2006/main">
  <c r="G214" i="12" l="1"/>
  <c r="H214" i="12" s="1"/>
  <c r="F214" i="12"/>
  <c r="D214" i="12"/>
  <c r="E214" i="12" s="1"/>
  <c r="C214" i="12"/>
  <c r="D207" i="12"/>
  <c r="H205" i="12"/>
  <c r="J205" i="12" s="1"/>
  <c r="D205" i="12"/>
  <c r="E205" i="12" s="1"/>
  <c r="C205" i="12"/>
  <c r="G205" i="12" s="1"/>
  <c r="D203" i="12"/>
  <c r="H199" i="12"/>
  <c r="I199" i="12" s="1"/>
  <c r="G199" i="12"/>
  <c r="F199" i="12"/>
  <c r="D199" i="12"/>
  <c r="E199" i="12" s="1"/>
  <c r="C199" i="12"/>
  <c r="H198" i="12"/>
  <c r="H197" i="12"/>
  <c r="C197" i="12"/>
  <c r="F197" i="12" s="1"/>
  <c r="H196" i="12"/>
  <c r="C196" i="12"/>
  <c r="H195" i="12"/>
  <c r="G195" i="12"/>
  <c r="H194" i="12"/>
  <c r="J194" i="12" s="1"/>
  <c r="G194" i="12"/>
  <c r="E194" i="12"/>
  <c r="C194" i="12"/>
  <c r="F194" i="12" s="1"/>
  <c r="H193" i="12"/>
  <c r="D193" i="12"/>
  <c r="J190" i="12"/>
  <c r="H190" i="12"/>
  <c r="I190" i="12" s="1"/>
  <c r="G190" i="12"/>
  <c r="F190" i="12"/>
  <c r="E190" i="12"/>
  <c r="J189" i="12"/>
  <c r="H189" i="12"/>
  <c r="I189" i="12" s="1"/>
  <c r="G189" i="12"/>
  <c r="F189" i="12"/>
  <c r="E189" i="12"/>
  <c r="J188" i="12"/>
  <c r="H188" i="12"/>
  <c r="I188" i="12" s="1"/>
  <c r="G188" i="12"/>
  <c r="F188" i="12"/>
  <c r="E188" i="12"/>
  <c r="J187" i="12"/>
  <c r="H187" i="12"/>
  <c r="I187" i="12" s="1"/>
  <c r="G187" i="12"/>
  <c r="F187" i="12"/>
  <c r="E187" i="12"/>
  <c r="E186" i="12"/>
  <c r="G185" i="12"/>
  <c r="H185" i="12" s="1"/>
  <c r="F185" i="12"/>
  <c r="E185" i="12"/>
  <c r="G184" i="12"/>
  <c r="H184" i="12" s="1"/>
  <c r="F184" i="12"/>
  <c r="E184" i="12"/>
  <c r="D184" i="12"/>
  <c r="C184" i="12"/>
  <c r="G169" i="12"/>
  <c r="J169" i="12" s="1"/>
  <c r="F169" i="12"/>
  <c r="C169" i="12"/>
  <c r="E169" i="12" s="1"/>
  <c r="G166" i="12"/>
  <c r="J166" i="12" s="1"/>
  <c r="F166" i="12"/>
  <c r="C166" i="12"/>
  <c r="E166" i="12" s="1"/>
  <c r="G163" i="12"/>
  <c r="J163" i="12" s="1"/>
  <c r="F163" i="12"/>
  <c r="C163" i="12"/>
  <c r="E163" i="12" s="1"/>
  <c r="G160" i="12"/>
  <c r="J160" i="12" s="1"/>
  <c r="F160" i="12"/>
  <c r="C160" i="12"/>
  <c r="E160" i="12" s="1"/>
  <c r="G158" i="12"/>
  <c r="H158" i="12" s="1"/>
  <c r="F158" i="12"/>
  <c r="E158" i="12"/>
  <c r="H120" i="12"/>
  <c r="J120" i="12" s="1"/>
  <c r="G120" i="12"/>
  <c r="E120" i="12"/>
  <c r="C120" i="12"/>
  <c r="F120" i="12" s="1"/>
  <c r="H118" i="12"/>
  <c r="G118" i="12"/>
  <c r="F118" i="12"/>
  <c r="E118" i="12"/>
  <c r="H97" i="12"/>
  <c r="D97" i="12"/>
  <c r="E97" i="12" s="1"/>
  <c r="C90" i="12"/>
  <c r="G87" i="12"/>
  <c r="H87" i="12" s="1"/>
  <c r="F87" i="12"/>
  <c r="E87" i="12"/>
  <c r="G85" i="12"/>
  <c r="H85" i="12" s="1"/>
  <c r="F85" i="12"/>
  <c r="E85" i="12"/>
  <c r="D85" i="12"/>
  <c r="G84" i="12"/>
  <c r="H84" i="12" s="1"/>
  <c r="F84" i="12"/>
  <c r="D84" i="12"/>
  <c r="E84" i="12" s="1"/>
  <c r="G73" i="12"/>
  <c r="H73" i="12" s="1"/>
  <c r="E73" i="12"/>
  <c r="D73" i="12"/>
  <c r="F73" i="12" s="1"/>
  <c r="H41" i="12"/>
  <c r="C41" i="12"/>
  <c r="E41" i="12" s="1"/>
  <c r="H39" i="12"/>
  <c r="C39" i="12"/>
  <c r="F39" i="12" s="1"/>
  <c r="D36" i="12"/>
  <c r="H32" i="12"/>
  <c r="D32" i="12"/>
  <c r="E32" i="12" s="1"/>
  <c r="C32" i="12"/>
  <c r="G32" i="12" s="1"/>
  <c r="J24" i="12"/>
  <c r="I24" i="12"/>
  <c r="F24" i="12"/>
  <c r="E24" i="12"/>
  <c r="D14" i="6"/>
  <c r="G22" i="5"/>
  <c r="C22" i="5"/>
  <c r="E18" i="5"/>
  <c r="E16" i="5"/>
  <c r="E14" i="5"/>
  <c r="E11" i="5"/>
  <c r="E22" i="5" s="1"/>
  <c r="D10" i="10" s="1"/>
  <c r="C11" i="5"/>
  <c r="D224" i="1"/>
  <c r="D208" i="12" s="1"/>
  <c r="C224" i="1"/>
  <c r="C223" i="1"/>
  <c r="D222" i="1"/>
  <c r="D206" i="12" s="1"/>
  <c r="C222" i="1"/>
  <c r="D221" i="1"/>
  <c r="C221" i="1"/>
  <c r="D219" i="1"/>
  <c r="E215" i="1"/>
  <c r="C215" i="1"/>
  <c r="D214" i="1"/>
  <c r="C198" i="12" s="1"/>
  <c r="E213" i="1"/>
  <c r="D213" i="1"/>
  <c r="D212" i="1"/>
  <c r="C210" i="1"/>
  <c r="C209" i="1" s="1"/>
  <c r="E209" i="1"/>
  <c r="D209" i="1"/>
  <c r="E200" i="1"/>
  <c r="D200" i="1"/>
  <c r="C200" i="1"/>
  <c r="H186" i="1"/>
  <c r="E186" i="1"/>
  <c r="D186" i="1"/>
  <c r="C170" i="12" s="1"/>
  <c r="I182" i="1"/>
  <c r="I186" i="1" s="1"/>
  <c r="C176" i="1"/>
  <c r="C179" i="1" s="1"/>
  <c r="C175" i="1"/>
  <c r="I174" i="1"/>
  <c r="H174" i="1"/>
  <c r="H182" i="1" s="1"/>
  <c r="G174" i="1"/>
  <c r="G182" i="1" s="1"/>
  <c r="G186" i="1" s="1"/>
  <c r="F174" i="1"/>
  <c r="F182" i="1" s="1"/>
  <c r="F186" i="1" s="1"/>
  <c r="E174" i="1"/>
  <c r="D174" i="1"/>
  <c r="F136" i="1"/>
  <c r="F134" i="1"/>
  <c r="F115" i="1"/>
  <c r="I106" i="1"/>
  <c r="H106" i="1"/>
  <c r="G106" i="1"/>
  <c r="F106" i="1"/>
  <c r="E106" i="1"/>
  <c r="E98" i="1" s="1"/>
  <c r="D106" i="1"/>
  <c r="F103" i="1"/>
  <c r="F102" i="1"/>
  <c r="F101" i="1"/>
  <c r="F100" i="1"/>
  <c r="F99" i="1" s="1"/>
  <c r="D100" i="1"/>
  <c r="I99" i="1"/>
  <c r="I98" i="1" s="1"/>
  <c r="H99" i="1"/>
  <c r="G99" i="1"/>
  <c r="G98" i="1" s="1"/>
  <c r="E99" i="1"/>
  <c r="D99" i="1"/>
  <c r="C99" i="1"/>
  <c r="C98" i="1" s="1"/>
  <c r="H98" i="1"/>
  <c r="D98" i="1"/>
  <c r="F57" i="1"/>
  <c r="D57" i="1"/>
  <c r="C57" i="1"/>
  <c r="E55" i="1"/>
  <c r="F55" i="1" s="1"/>
  <c r="F52" i="1" s="1"/>
  <c r="I52" i="1"/>
  <c r="H52" i="1"/>
  <c r="G52" i="1"/>
  <c r="D52" i="1"/>
  <c r="C52" i="1"/>
  <c r="E51" i="1"/>
  <c r="F51" i="1" s="1"/>
  <c r="G51" i="1" s="1"/>
  <c r="H51" i="1" s="1"/>
  <c r="I51" i="1" s="1"/>
  <c r="D51" i="1"/>
  <c r="D48" i="1"/>
  <c r="C48" i="1"/>
  <c r="C174" i="1" s="1"/>
  <c r="C182" i="1" s="1"/>
  <c r="C186" i="1" s="1"/>
  <c r="F40" i="1"/>
  <c r="E208" i="12" l="1"/>
  <c r="C208" i="12"/>
  <c r="G208" i="12" s="1"/>
  <c r="H208" i="12"/>
  <c r="F208" i="12"/>
  <c r="I193" i="12"/>
  <c r="F207" i="12"/>
  <c r="J185" i="12"/>
  <c r="I185" i="12"/>
  <c r="G196" i="12"/>
  <c r="J196" i="12" s="1"/>
  <c r="C193" i="12"/>
  <c r="G193" i="12" s="1"/>
  <c r="J193" i="12" s="1"/>
  <c r="F196" i="12"/>
  <c r="E196" i="12"/>
  <c r="G170" i="12"/>
  <c r="E170" i="12"/>
  <c r="E198" i="12"/>
  <c r="G198" i="12"/>
  <c r="J198" i="12" s="1"/>
  <c r="F198" i="12"/>
  <c r="F98" i="1"/>
  <c r="J184" i="12"/>
  <c r="I184" i="12"/>
  <c r="I214" i="12"/>
  <c r="J214" i="12"/>
  <c r="H36" i="12"/>
  <c r="D35" i="12"/>
  <c r="E36" i="12"/>
  <c r="I84" i="12"/>
  <c r="J84" i="12"/>
  <c r="F170" i="12"/>
  <c r="E193" i="12"/>
  <c r="J87" i="12"/>
  <c r="I87" i="12"/>
  <c r="D90" i="12"/>
  <c r="G90" i="12"/>
  <c r="H90" i="12" s="1"/>
  <c r="C203" i="12"/>
  <c r="G203" i="12" s="1"/>
  <c r="H203" i="12"/>
  <c r="J73" i="12"/>
  <c r="I73" i="12"/>
  <c r="I118" i="12"/>
  <c r="J118" i="12"/>
  <c r="I196" i="12"/>
  <c r="D175" i="1"/>
  <c r="C159" i="12" s="1"/>
  <c r="C206" i="12"/>
  <c r="G206" i="12" s="1"/>
  <c r="F206" i="12"/>
  <c r="H206" i="12"/>
  <c r="E206" i="12"/>
  <c r="J32" i="12"/>
  <c r="I32" i="12"/>
  <c r="J85" i="12"/>
  <c r="I85" i="12"/>
  <c r="J158" i="12"/>
  <c r="I158" i="12"/>
  <c r="F32" i="12"/>
  <c r="G39" i="12"/>
  <c r="F41" i="12"/>
  <c r="F97" i="12"/>
  <c r="F193" i="12"/>
  <c r="G197" i="12"/>
  <c r="J199" i="12"/>
  <c r="F205" i="12"/>
  <c r="H207" i="12"/>
  <c r="C36" i="12"/>
  <c r="F36" i="12" s="1"/>
  <c r="G41" i="12"/>
  <c r="I41" i="12" s="1"/>
  <c r="G97" i="12"/>
  <c r="I97" i="12" s="1"/>
  <c r="C207" i="12"/>
  <c r="G207" i="12" s="1"/>
  <c r="I205" i="12"/>
  <c r="E207" i="12"/>
  <c r="I166" i="12"/>
  <c r="E197" i="12"/>
  <c r="E39" i="12"/>
  <c r="I120" i="12"/>
  <c r="I160" i="12"/>
  <c r="I163" i="12"/>
  <c r="I169" i="12"/>
  <c r="I194" i="12"/>
  <c r="J197" i="12" l="1"/>
  <c r="I197" i="12"/>
  <c r="I206" i="12"/>
  <c r="J206" i="12"/>
  <c r="J90" i="12"/>
  <c r="I90" i="12"/>
  <c r="I36" i="12"/>
  <c r="I207" i="12"/>
  <c r="J207" i="12"/>
  <c r="F90" i="12"/>
  <c r="E90" i="12"/>
  <c r="J97" i="12"/>
  <c r="J170" i="12"/>
  <c r="I170" i="12"/>
  <c r="G36" i="12"/>
  <c r="J36" i="12" s="1"/>
  <c r="C35" i="12"/>
  <c r="G35" i="12" s="1"/>
  <c r="G159" i="12"/>
  <c r="E159" i="12"/>
  <c r="F159" i="12"/>
  <c r="E203" i="12"/>
  <c r="I198" i="12"/>
  <c r="J208" i="12"/>
  <c r="I208" i="12"/>
  <c r="F203" i="12"/>
  <c r="H35" i="12"/>
  <c r="J39" i="12"/>
  <c r="I39" i="12"/>
  <c r="J41" i="12"/>
  <c r="I203" i="12"/>
  <c r="J203" i="12"/>
  <c r="F35" i="12" l="1"/>
  <c r="J159" i="12"/>
  <c r="I159" i="12"/>
  <c r="E35" i="12"/>
  <c r="I35" i="12"/>
  <c r="J35" i="12"/>
</calcChain>
</file>

<file path=xl/comments1.xml><?xml version="1.0" encoding="utf-8"?>
<comments xmlns="http://schemas.openxmlformats.org/spreadsheetml/2006/main">
  <authors>
    <author>Бухгалтер Аня</author>
  </authors>
  <commentList>
    <comment ref="C22" authorId="0">
      <text>
        <r>
          <rPr>
            <b/>
            <sz val="9"/>
            <rFont val="Tahoma"/>
            <charset val="204"/>
          </rPr>
          <t>Бухгалтер Аня:</t>
        </r>
        <r>
          <rPr>
            <sz val="9"/>
            <rFont val="Tahoma"/>
            <charset val="204"/>
          </rPr>
          <t xml:space="preserve">
439,1
 єсв
</t>
        </r>
      </text>
    </comment>
    <comment ref="E22" authorId="0">
      <text>
        <r>
          <rPr>
            <b/>
            <sz val="9"/>
            <rFont val="Tahoma"/>
            <charset val="204"/>
          </rPr>
          <t xml:space="preserve">Бухгалтер Аня: 439,1
</t>
        </r>
        <r>
          <rPr>
            <sz val="9"/>
            <rFont val="Tahoma"/>
            <charset val="204"/>
          </rPr>
          <t xml:space="preserve"> єсв</t>
        </r>
      </text>
    </comment>
    <comment ref="G22" authorId="0">
      <text>
        <r>
          <rPr>
            <b/>
            <sz val="9"/>
            <rFont val="Tahoma"/>
            <charset val="204"/>
          </rPr>
          <t>Бухгалтер Аня:</t>
        </r>
        <r>
          <rPr>
            <sz val="9"/>
            <rFont val="Tahoma"/>
            <charset val="204"/>
          </rPr>
          <t xml:space="preserve">
617,2 єсв</t>
        </r>
      </text>
    </comment>
  </commentList>
</comments>
</file>

<file path=xl/sharedStrings.xml><?xml version="1.0" encoding="utf-8"?>
<sst xmlns="http://schemas.openxmlformats.org/spreadsheetml/2006/main" count="1047" uniqueCount="527">
  <si>
    <t>"ПОГОДЖЕНО"</t>
  </si>
  <si>
    <t>Додаток 2 до Порядку</t>
  </si>
  <si>
    <t>Управління фінансів</t>
  </si>
  <si>
    <t>"ЗАТВЕРДЖЕНО"</t>
  </si>
  <si>
    <t>Боярської міської ради</t>
  </si>
  <si>
    <t xml:space="preserve">Рішення виконавчого комітету </t>
  </si>
  <si>
    <t>від ____________року №</t>
  </si>
  <si>
    <t>Боярськоїї міської ради</t>
  </si>
  <si>
    <t>від ___________________ року №</t>
  </si>
  <si>
    <t>М.П.</t>
  </si>
  <si>
    <t xml:space="preserve">Відділ економічного розвитку та тарифної політики </t>
  </si>
  <si>
    <t>виконавчого комітету Боярської міської ради</t>
  </si>
  <si>
    <t>Проект</t>
  </si>
  <si>
    <t>Затверджений</t>
  </si>
  <si>
    <t>Уточнений</t>
  </si>
  <si>
    <t>________________          ______________</t>
  </si>
  <si>
    <t>зробити позначку "Х"</t>
  </si>
  <si>
    <t>Коди</t>
  </si>
  <si>
    <t xml:space="preserve">Підприємство  </t>
  </si>
  <si>
    <t>Комунальне підприємстов "Боярський інформаційний центр"</t>
  </si>
  <si>
    <t xml:space="preserve">за ЄДРПОУ </t>
  </si>
  <si>
    <t>33143962</t>
  </si>
  <si>
    <t xml:space="preserve">Організаційно-правова форма </t>
  </si>
  <si>
    <t>Орган мiсцевого самоврядування</t>
  </si>
  <si>
    <t>за КОПФГ</t>
  </si>
  <si>
    <t>Територія</t>
  </si>
  <si>
    <t>Київська область, м. Боярка</t>
  </si>
  <si>
    <t>за КОАТУУ</t>
  </si>
  <si>
    <r>
      <rPr>
        <sz val="10"/>
        <rFont val="Times New Roman"/>
        <charset val="204"/>
      </rPr>
      <t xml:space="preserve">Орган управління  </t>
    </r>
    <r>
      <rPr>
        <b/>
        <i/>
        <sz val="10"/>
        <rFont val="Times New Roman"/>
        <charset val="204"/>
      </rPr>
      <t xml:space="preserve"> </t>
    </r>
  </si>
  <si>
    <t>Виконавчий комітет місцевої ради</t>
  </si>
  <si>
    <t>за СПОДУ</t>
  </si>
  <si>
    <t xml:space="preserve">Галузь     </t>
  </si>
  <si>
    <t>за ЗКГНГ</t>
  </si>
  <si>
    <t xml:space="preserve">Вид економічної діяльності    </t>
  </si>
  <si>
    <t>Інша діяльність у сфері державного управління</t>
  </si>
  <si>
    <t xml:space="preserve">за  КВЕД  </t>
  </si>
  <si>
    <t>Одиниця виміру, грн.</t>
  </si>
  <si>
    <t>грн</t>
  </si>
  <si>
    <t>Стандарти звітності П(с)БОУ</t>
  </si>
  <si>
    <t>Форма власності</t>
  </si>
  <si>
    <t>Комунальна</t>
  </si>
  <si>
    <t>Стандарти звітності МСФЗ</t>
  </si>
  <si>
    <t>Середньооблікова к-ть штатних працівників</t>
  </si>
  <si>
    <t xml:space="preserve">Місцезнаходження  </t>
  </si>
  <si>
    <t>м. Боярка, вул. Молодіжна, 12/2</t>
  </si>
  <si>
    <t xml:space="preserve">Телефон </t>
  </si>
  <si>
    <t>Керівник</t>
  </si>
  <si>
    <t>Ганна КОВАЛЕНКО</t>
  </si>
  <si>
    <t>ФІНАНСОВИЙ ПЛАН ПІДПРИЄМСТВА НА 2024 рік</t>
  </si>
  <si>
    <t xml:space="preserve">тис. грн. </t>
  </si>
  <si>
    <t>Найменування показника</t>
  </si>
  <si>
    <t xml:space="preserve">Код рядка </t>
  </si>
  <si>
    <t>Факт __2022__ року</t>
  </si>
  <si>
    <t>Уточнений фінансовий план _2023___ року</t>
  </si>
  <si>
    <t>Плановий рік 2024  (усього)</t>
  </si>
  <si>
    <t>У тому числі за кварталами (2024)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</si>
  <si>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</si>
  <si>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</si>
  <si>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</si>
  <si>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</si>
  <si>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</si>
  <si>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</si>
  <si>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І.І. Доходи</t>
  </si>
  <si>
    <t>Ддохід (виручка) від реалізації продукції (товарів, робіт, послуг), в т.ч.:</t>
  </si>
  <si>
    <t>сума рядків 1001,1002,1003,1004,1005,1006</t>
  </si>
  <si>
    <t>вивезення твердих побутових відходів</t>
  </si>
  <si>
    <t>за окремим видом діяльності, згідно КВЕД</t>
  </si>
  <si>
    <t>управління багатоквартирними будинками</t>
  </si>
  <si>
    <t>надання ритуальних послуг</t>
  </si>
  <si>
    <t>послуги з водопостачання</t>
  </si>
  <si>
    <t>послуги з водовідведення</t>
  </si>
  <si>
    <t>надання інших послуг (послуги автотранспорту, виконання інших робіт)</t>
  </si>
  <si>
    <t>Податок на додану вартість</t>
  </si>
  <si>
    <t>Чистий дохід (виручка) від реалізації продукції (товарів, робіт, послуг) без ПДВ, в т.ч.:</t>
  </si>
  <si>
    <t>сума рядків 1021,1022,1023,1024,1025,1026</t>
  </si>
  <si>
    <t>Дохід з державного (обласного) бюджету за цільовими програмами, в т.ч.:</t>
  </si>
  <si>
    <t>…</t>
  </si>
  <si>
    <t>Дохід з місцевого бюджету за цільовими програмами, в т.ч.:</t>
  </si>
  <si>
    <t>сума рядків 1041,1042, 1043</t>
  </si>
  <si>
    <t>за програмою «Інформаційна прозорість" 
капіталу комунальних підприємств 
Боярської міської ради 
на 2021-2025 роки», в т.ч.:</t>
  </si>
  <si>
    <t>на зміцнення матеріально-технічної бази підприємства</t>
  </si>
  <si>
    <t>1041/1</t>
  </si>
  <si>
    <t>на покращення якості послуг</t>
  </si>
  <si>
    <t>1041/2</t>
  </si>
  <si>
    <t>виконання зобов’язань по виплаті заробітної плати</t>
  </si>
  <si>
    <t>1041/3</t>
  </si>
  <si>
    <t>оплата податків та зборів, за спожиті енергоносії, тощо</t>
  </si>
  <si>
    <t>1041/4</t>
  </si>
  <si>
    <t>придбання матеріалів, запасних частин, оплата робіт, послуг для стабільної роботи підприємств та підготовки їх до роботи в осінньо-зимовий період, тощо</t>
  </si>
  <si>
    <t>1041/5</t>
  </si>
  <si>
    <t>подолання наслідків стихії, надзвичайних ситуацій та аварій</t>
  </si>
  <si>
    <t>1041/6</t>
  </si>
  <si>
    <t>на проведення заходів з комплексного благоустрою населених пунктів</t>
  </si>
  <si>
    <t>1042/1</t>
  </si>
  <si>
    <t>1042/2</t>
  </si>
  <si>
    <t>поховання померлих одиноких громадян</t>
  </si>
  <si>
    <t>1043/1</t>
  </si>
  <si>
    <t>доставка померлих одиноких громадян</t>
  </si>
  <si>
    <t>1043/2</t>
  </si>
  <si>
    <t>Інші доходи від операційної діяльності, в т.ч.:</t>
  </si>
  <si>
    <t>сума рядків 1051-1056</t>
  </si>
  <si>
    <t>дохід від оренди активів</t>
  </si>
  <si>
    <t>дохід від реалізації майна</t>
  </si>
  <si>
    <t>надходження коштів як компенсація орендарем комунальних послуг</t>
  </si>
  <si>
    <t>дохід від одержаних грантів та субсідій</t>
  </si>
  <si>
    <t>благодійні внески від громадян та організацій тощо</t>
  </si>
  <si>
    <t xml:space="preserve">інші доходи </t>
  </si>
  <si>
    <t>відшкодування збитків від надзвичайних ситуацій, стихійного лиха, пожеж, техногенних аварій тощо</t>
  </si>
  <si>
    <t>І.ІІ. Видатки</t>
  </si>
  <si>
    <t>Собівартість реалізованої продукції (товарів, робіт, послуг), у тому числі:</t>
  </si>
  <si>
    <t>сума рядків 1110,1120,1130-1210</t>
  </si>
  <si>
    <t>Витрати на матеріали та сировину, в т.ч.:</t>
  </si>
  <si>
    <t>сума рядків 1111-1116</t>
  </si>
  <si>
    <t xml:space="preserve">витрати на сировину і основні матеріали </t>
  </si>
  <si>
    <t>обладнання та устаткування</t>
  </si>
  <si>
    <t>шини, акумулятори</t>
  </si>
  <si>
    <t xml:space="preserve">запасні частини </t>
  </si>
  <si>
    <t>господарчі товари та інвентар</t>
  </si>
  <si>
    <t>витрати на придбання спец.одягу та ЗІЗ</t>
  </si>
  <si>
    <t>витрати на паливо-мастильні матеріали</t>
  </si>
  <si>
    <t>Витрати на комунальні послуги та енергоносії, в т.ч.:</t>
  </si>
  <si>
    <t>сума рядків 1121-1126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</si>
  <si>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</si>
  <si>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</si>
  <si>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</si>
  <si>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</si>
  <si>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теплопостачання</t>
  </si>
  <si>
    <t>витрати за вивіз ТПВ, нечистот</t>
  </si>
  <si>
    <t>Оплата послуг (крім комунальних)</t>
  </si>
  <si>
    <t>Витрати на оплату праці</t>
  </si>
  <si>
    <t>Відрахування на соціальні заходи</t>
  </si>
  <si>
    <t>Витрати на відрядження</t>
  </si>
  <si>
    <t>Витрати на культурно-масові заходи</t>
  </si>
  <si>
    <t>відрахування до профспілки</t>
  </si>
  <si>
    <t>Витрати на охорону праці та навчання працівників</t>
  </si>
  <si>
    <t>Витрати, що здійснюються для підтримки обєкта в робочому стані (проведення ремонту, технічного огляду, нагляду, обслуговування тощо)</t>
  </si>
  <si>
    <t>Амортизація</t>
  </si>
  <si>
    <t>Інші витрати, в т.ч.:</t>
  </si>
  <si>
    <t>1211…</t>
  </si>
  <si>
    <t>Адміністративні витрати, в т.ч.:</t>
  </si>
  <si>
    <t>сума рядків 1310,1320-1440,1450,1460</t>
  </si>
  <si>
    <t>Витрати на товари, заходи, в т.ч.:</t>
  </si>
  <si>
    <t>сума рядків 1311,1312-1316</t>
  </si>
  <si>
    <t>витрати на канцтовари, офісне приладдя та устаткування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</si>
  <si>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</si>
  <si>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</si>
  <si>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</si>
  <si>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обслуговування орг. техніки</t>
  </si>
  <si>
    <t>витрати на культурно-масові заходи</t>
  </si>
  <si>
    <t>Витрати на страхові та рєестраційні послуги</t>
  </si>
  <si>
    <t>Витрати на аудіторські послуги</t>
  </si>
  <si>
    <t>Консультаційні та інформаційні послуги</t>
  </si>
  <si>
    <t>Юридичні та нотариальні послуги</t>
  </si>
  <si>
    <t>Організаційно-технічні послуги</t>
  </si>
  <si>
    <t>Витрати на ремонт та запасні частини до транспортних засобів</t>
  </si>
  <si>
    <t>Витрати на паливо-мастильні матеріали</t>
  </si>
  <si>
    <t>Витрати на комунальні послуги та енергоносії</t>
  </si>
  <si>
    <t>Витрати на підвищення кваліфікації та перепідготовку кадрів</t>
  </si>
  <si>
    <t>Інші адміністративні витрати, в т.ч.:</t>
  </si>
  <si>
    <t>1441…</t>
  </si>
  <si>
    <t>Інші витрати від операційної діяльності, в т.ч.:</t>
  </si>
  <si>
    <t>плата за розрахунково-касове обслуговування (інші послуги банків), штрафи, пені, неустойки тощо</t>
  </si>
  <si>
    <t>1461…</t>
  </si>
  <si>
    <t>Витрати на збут, в т.ч.:</t>
  </si>
  <si>
    <t>сума рядків 1510-1550</t>
  </si>
  <si>
    <t>Матеріальні затрати</t>
  </si>
  <si>
    <t>Інші витрати на збут, в т.ч.:</t>
  </si>
  <si>
    <t>витрати на рекламу, гарантійний ремонт (обслуговування) тощо</t>
  </si>
  <si>
    <t>Інші операційні  витрати, усього, у тому числі (розшифрувати):</t>
  </si>
  <si>
    <t>Інші фінансові витрати, усього, у тому числі (розшифрувати):</t>
  </si>
  <si>
    <t>ІІ. Елементи операційних витрат</t>
  </si>
  <si>
    <t>сума рядків 1140, 1320, 1520</t>
  </si>
  <si>
    <t>у т.ч. за рахунок місцевого бюджету</t>
  </si>
  <si>
    <t>сума рядків 1150, 1330, 1530</t>
  </si>
  <si>
    <t>сума рядків 1110, 1311, 1510</t>
  </si>
  <si>
    <t>сума рядків 1120, 1410</t>
  </si>
  <si>
    <t>сума рядків 1200, 1450, 1540</t>
  </si>
  <si>
    <t>Інші операційні витрати</t>
  </si>
  <si>
    <t>сума рядків 1210, 1460, 1550, 1600, 1700</t>
  </si>
  <si>
    <t>РАЗОМ (сума рядків 2000,2010,2020,2030,2040,2050)</t>
  </si>
  <si>
    <t>ІІІ. Інвестиційна діяльність</t>
  </si>
  <si>
    <t>Доходи від інвестиційної діяльності, у т.ч.:</t>
  </si>
  <si>
    <t>сума рядків 3001,3002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</si>
  <si>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</si>
  <si>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</si>
  <si>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Капітальні інвестиції, усього, у тому числі:</t>
  </si>
  <si>
    <t>сума рядків 3110, 3120, 3130, 3140, 3150, 3160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</si>
  <si>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</si>
  <si>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</si>
  <si>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</si>
  <si>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</si>
  <si>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</si>
  <si>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</si>
  <si>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</si>
  <si>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</si>
  <si>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>сума рядків 4001-4003, 4010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</si>
  <si>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</si>
  <si>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</si>
  <si>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</si>
  <si>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</si>
  <si>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</si>
  <si>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сума рядків 4021-4023, 4030</t>
  </si>
  <si>
    <t>Інші витрати (розшифрувати)</t>
  </si>
  <si>
    <t>V. Фінансовий результат діяльності</t>
  </si>
  <si>
    <t>Усього доходів (сума рядків 1020, 1030, 1040, 1050, 3000, 4000)</t>
  </si>
  <si>
    <t>Усього витрат (сума рядків 1100, 1300, 1500, 1600, 1700, 1800, 3100, 4020)</t>
  </si>
  <si>
    <t>Валовий прибуток (збиток)</t>
  </si>
  <si>
    <t>(1020+1040+1050)-1100</t>
  </si>
  <si>
    <t>прибуток</t>
  </si>
  <si>
    <t>збиток</t>
  </si>
  <si>
    <t>Фінансовий результат від операційної діяльності</t>
  </si>
  <si>
    <t>5020-1300-1500-1600</t>
  </si>
  <si>
    <t>Фінансовий результат від звичайної діяльності до оподаткування</t>
  </si>
  <si>
    <t>5000-5010</t>
  </si>
  <si>
    <t>Податок на прибуток</t>
  </si>
  <si>
    <t xml:space="preserve">Чистий фінансовий результат,
у тому числі:
</t>
  </si>
  <si>
    <t>5040-5050</t>
  </si>
  <si>
    <t>VІ. Розподіл чистого прибутку</t>
  </si>
  <si>
    <t>Відрахування частини прибутку (доходу) до бюджету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</si>
  <si>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</si>
  <si>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</si>
  <si>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</si>
  <si>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</si>
  <si>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</si>
  <si>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Інші цілі (розшифрувати)</t>
  </si>
  <si>
    <t>на розвиток виробництва (виробничі інвестиції), інше використання прибутку тощо</t>
  </si>
  <si>
    <t>Залишок нерозподіленого прибутку (непокритого збитку) на кінець звітного періоду</t>
  </si>
  <si>
    <t>VІІ. Додаткова інформація</t>
  </si>
  <si>
    <t>Дані про персонал та витрати на оплату праці</t>
  </si>
  <si>
    <t>на 1.01</t>
  </si>
  <si>
    <t>на 1.04</t>
  </si>
  <si>
    <t>на 1.07</t>
  </si>
  <si>
    <t>на 1.10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</si>
  <si>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</si>
  <si>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керівник підприємства за контрактом</t>
  </si>
  <si>
    <t>адміністративно-управлінський персонал, в т.ч.:</t>
  </si>
  <si>
    <t>керівники</t>
  </si>
  <si>
    <t>7002/1</t>
  </si>
  <si>
    <t>професіонали</t>
  </si>
  <si>
    <t>7002/2</t>
  </si>
  <si>
    <t xml:space="preserve">фахівці </t>
  </si>
  <si>
    <t>7002/3</t>
  </si>
  <si>
    <t>технічні службовці</t>
  </si>
  <si>
    <t>7002/4</t>
  </si>
  <si>
    <t>загальновиробничий персонал</t>
  </si>
  <si>
    <t>робочі основного фонду</t>
  </si>
  <si>
    <t>Витрати на оплату праці (грн.), усього, в тому числі:</t>
  </si>
  <si>
    <t>7012/1</t>
  </si>
  <si>
    <t>7012/2</t>
  </si>
  <si>
    <t>7012/3</t>
  </si>
  <si>
    <t>7012/4</t>
  </si>
  <si>
    <t xml:space="preserve">Середньомісячні витрати на оплату праці
одного працівника (грн), усього, у тому числі:
</t>
  </si>
  <si>
    <t>7022/1</t>
  </si>
  <si>
    <t>7022/2</t>
  </si>
  <si>
    <t>7022/3</t>
  </si>
  <si>
    <t>7022/4</t>
  </si>
  <si>
    <t>Заборгованість перед працівниками за заробітною платою</t>
  </si>
  <si>
    <t>Сплата податків, зборів та інших обов’язкових платежів</t>
  </si>
  <si>
    <t>Сплата поточних податків та обов’язкових платежів до бюджету, у т.ч.: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</si>
  <si>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</si>
  <si>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</si>
  <si>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</si>
  <si>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</si>
  <si>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</si>
  <si>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 xml:space="preserve">Інші податки </t>
  </si>
  <si>
    <t>Погашення податкової заборгованості, у т.ч.: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</si>
  <si>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</si>
  <si>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</si>
  <si>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</si>
  <si>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</si>
  <si>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Внески до державних цільових фондів, у т.ч.:</t>
  </si>
  <si>
    <t>внески до фондів соціального страхування</t>
  </si>
  <si>
    <t>Інші обов’язкові платежі, у т.ч.:</t>
  </si>
  <si>
    <t>місцеві податки та збори, в т.ч.:</t>
  </si>
  <si>
    <t>податок на доходи фізичних осіб</t>
  </si>
  <si>
    <t>7071/1</t>
  </si>
  <si>
    <t>земельний податок</t>
  </si>
  <si>
    <t>7071/2</t>
  </si>
  <si>
    <t>орендна плата</t>
  </si>
  <si>
    <t>7071/3</t>
  </si>
  <si>
    <t>інші податки та збори (розшифрувати)</t>
  </si>
  <si>
    <t>7071/4</t>
  </si>
  <si>
    <t xml:space="preserve">інші платежі </t>
  </si>
  <si>
    <t>Відомості про заборгованість</t>
  </si>
  <si>
    <t>Дебіторська заборгованість</t>
  </si>
  <si>
    <t>Кредиторська заборгованість</t>
  </si>
  <si>
    <t>Вартість основних засобів</t>
  </si>
  <si>
    <t>______________________</t>
  </si>
  <si>
    <t xml:space="preserve">                                (посада)</t>
  </si>
  <si>
    <t>(підпис)</t>
  </si>
  <si>
    <t xml:space="preserve">         (Власне ім'я, ПРІЗВИЩЕ)    </t>
  </si>
  <si>
    <t>Виконавець</t>
  </si>
  <si>
    <t>Керуючий справами виконавчого комітету</t>
  </si>
  <si>
    <t>Г.Саламатіна</t>
  </si>
  <si>
    <t>Додаток 2.1. до Фінансового плану на ________ рік</t>
  </si>
  <si>
    <t>Джерела капітальних інвестицій</t>
  </si>
  <si>
    <t xml:space="preserve">                                                                        (рядок 3100 Фінансового плану)                                                                         Таблиця 1</t>
  </si>
  <si>
    <t>0 тис.грн. (без ПДВ)</t>
  </si>
  <si>
    <t>№ з/п</t>
  </si>
  <si>
    <t>Найменування об'єкта</t>
  </si>
  <si>
    <t>рядок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</si>
  <si>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</si>
  <si>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</si>
  <si>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</si>
  <si>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</si>
  <si>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</si>
  <si>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рік</t>
  </si>
  <si>
    <t>у тому числі за кварталами</t>
  </si>
  <si>
    <t>І</t>
  </si>
  <si>
    <t>ІІ</t>
  </si>
  <si>
    <t>ІІІ</t>
  </si>
  <si>
    <t>ІV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</si>
  <si>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</si>
  <si>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</si>
  <si>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</si>
  <si>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</si>
  <si>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_______Директор_______________</t>
  </si>
  <si>
    <t>_______________________</t>
  </si>
  <si>
    <t xml:space="preserve">                  (посада)</t>
  </si>
  <si>
    <t xml:space="preserve">                    (підпис)</t>
  </si>
  <si>
    <t>Додаток 2.2. до Фінансового плану на 2024 рік</t>
  </si>
  <si>
    <t>Таблиця 2</t>
  </si>
  <si>
    <t>Капітальне будівництво</t>
  </si>
  <si>
    <t>(рядок 3110 Фінансового плану)</t>
  </si>
  <si>
    <t>0 тис.грн., без ПДВ</t>
  </si>
  <si>
    <t>Найменування обєкта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</si>
  <si>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</si>
  <si>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</si>
  <si>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</si>
  <si>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</si>
  <si>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</si>
  <si>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</si>
  <si>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</si>
  <si>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</si>
  <si>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</si>
  <si>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</si>
  <si>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</si>
  <si>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</si>
  <si>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</si>
  <si>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Директор</t>
  </si>
  <si>
    <t>Додаток 2.3. до Фінансового плану на 2024 рік</t>
  </si>
  <si>
    <t>Таблиця 3</t>
  </si>
  <si>
    <t>Інформація щодо отримання та повернення залучених коштів</t>
  </si>
  <si>
    <t>грн.</t>
  </si>
  <si>
    <t>Зобов'язання</t>
  </si>
  <si>
    <t>Заборгованість за кредитами на початок ________ року</t>
  </si>
  <si>
    <t>План із залучення коштів</t>
  </si>
  <si>
    <t>План з повернення коштів</t>
  </si>
  <si>
    <t>Заборгованість за кредитами на кінець ________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</si>
  <si>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</si>
  <si>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</si>
  <si>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</si>
  <si>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</si>
  <si>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</si>
  <si>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Сума основного боргу</t>
  </si>
  <si>
    <t>відсотки нараховані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</si>
  <si>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</si>
  <si>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</si>
  <si>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</si>
  <si>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___________Директор____</t>
  </si>
  <si>
    <t>Додаток 2.4. до Фінансового плану на 2024 рік</t>
  </si>
  <si>
    <t xml:space="preserve">                                                   ВИКОРИСТАННЯ ТРУДОВИХ РЕСУРСІВ                                                             Таблиця 4</t>
  </si>
  <si>
    <t>на 2024 рік</t>
  </si>
  <si>
    <t>Назва показника</t>
  </si>
  <si>
    <t>Факт 2023 року</t>
  </si>
  <si>
    <t>Уточнений фінансовий план 2023 року</t>
  </si>
  <si>
    <t>Плановий рік (всього)</t>
  </si>
  <si>
    <t>у тому числі</t>
  </si>
  <si>
    <t>всього</t>
  </si>
  <si>
    <t>в т.ч. адмінперсонал</t>
  </si>
  <si>
    <t>Облікова  кількість штатних працівників*</t>
  </si>
  <si>
    <t>Середня кількість штатних працівників за звітний період*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</si>
  <si>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</si>
  <si>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</si>
  <si>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</si>
  <si>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</si>
  <si>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</si>
  <si>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</si>
  <si>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</si>
  <si>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</si>
  <si>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</si>
  <si>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</si>
  <si>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</si>
  <si>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</si>
  <si>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</si>
  <si>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</si>
  <si>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</si>
  <si>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</si>
  <si>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</si>
  <si>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</si>
  <si>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інші заохочувальні та компенсаційні виплати (за вислугу років, за підсумками роботи за рік, тощо)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</si>
  <si>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</si>
  <si>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</si>
  <si>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</si>
  <si>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</si>
  <si>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 xml:space="preserve">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</si>
  <si>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</si>
  <si>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Додаток 2.5.  до Фінансового плану на 2024 рік</t>
  </si>
  <si>
    <t>Таблиця 5</t>
  </si>
  <si>
    <t>Відомості про майно</t>
  </si>
  <si>
    <t>Назва майна</t>
  </si>
  <si>
    <t>Місце знаходження</t>
  </si>
  <si>
    <t>Балансова вартість (тис.грн.) на 01.01.20__ р.</t>
  </si>
  <si>
    <t>Сума нарахованого зносу (тис.грн.)</t>
  </si>
  <si>
    <t>Залишкова вартість (тис.грн.) на 01.01.2024 р.</t>
  </si>
  <si>
    <t xml:space="preserve">Фактичний стан майна 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</si>
  <si>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</si>
  <si>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</si>
  <si>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</si>
  <si>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</si>
  <si>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</si>
  <si>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Боярка</t>
  </si>
  <si>
    <t>не робочий</t>
  </si>
  <si>
    <t>Інструменти, прилади, інвентар</t>
  </si>
  <si>
    <t>Інші основні засоби</t>
  </si>
  <si>
    <t>Всього</t>
  </si>
  <si>
    <t>Додаток 2.6. до Фінансового плану на 2024 рік</t>
  </si>
  <si>
    <t>Транспортні витрати</t>
  </si>
  <si>
    <t xml:space="preserve">Витрати, повязані з використанням власних службових автомобілів </t>
  </si>
  <si>
    <t>Таблиця 6</t>
  </si>
  <si>
    <t>Марка</t>
  </si>
  <si>
    <t>Рік придбання</t>
  </si>
  <si>
    <t>Мета використання</t>
  </si>
  <si>
    <t>Витрати, усього</t>
  </si>
  <si>
    <t>Плановий рік до плану поточного року, %</t>
  </si>
  <si>
    <t>Плановий рік до факту минулого року, %</t>
  </si>
  <si>
    <t>факт 2022 року</t>
  </si>
  <si>
    <t>уточнений фінансовий план 2023 року</t>
  </si>
  <si>
    <t>плановий рік</t>
  </si>
  <si>
    <t>Daewoo Lanos</t>
  </si>
  <si>
    <t>у службових цілях</t>
  </si>
  <si>
    <t>Витрати на оренду службових автомобілів</t>
  </si>
  <si>
    <t>Таблиця 7</t>
  </si>
  <si>
    <t>Договір</t>
  </si>
  <si>
    <t>Дата початку оренди</t>
  </si>
  <si>
    <t>факт ________ року</t>
  </si>
  <si>
    <t>уточнений фінансовий план _________ року</t>
  </si>
  <si>
    <t>Додаток 2.7. до Фінансового плану на 2024 рік</t>
  </si>
  <si>
    <t xml:space="preserve">Інформація про бізнес підприємства </t>
  </si>
  <si>
    <t>Таблиця 8</t>
  </si>
  <si>
    <t>Види діяльності  (вказати всі види діяльності)</t>
  </si>
  <si>
    <t>Питома вага в загальному обсязі реалізації товарів, робіт, послуг, %</t>
  </si>
  <si>
    <t>факт минулого року</t>
  </si>
  <si>
    <t>у загальних доходах</t>
  </si>
  <si>
    <t>у загальних видатках</t>
  </si>
  <si>
    <t>Газета</t>
  </si>
  <si>
    <t>ОЗР</t>
  </si>
  <si>
    <t>Разом: 100%</t>
  </si>
  <si>
    <t>Розрахунок обсягів надання послуг підприємств водопровідно-каналізаційного господарства</t>
  </si>
  <si>
    <t>по водопостачанню</t>
  </si>
  <si>
    <t>Таблиця 9</t>
  </si>
  <si>
    <t>Показники</t>
  </si>
  <si>
    <t>Одиниця вимиру</t>
  </si>
  <si>
    <t>Факт __________ року</t>
  </si>
  <si>
    <t>Уточнений фінансовий план __________ року</t>
  </si>
  <si>
    <t>Плановий рік  (усього)</t>
  </si>
  <si>
    <t>І  кв.</t>
  </si>
  <si>
    <t>ІІ  кв.</t>
  </si>
  <si>
    <t>ІІІ  кв.</t>
  </si>
  <si>
    <t>ІV кв.</t>
  </si>
  <si>
    <t>Підйом води насосними станціями (І підйом)</t>
  </si>
  <si>
    <t>тис.м.куб.</t>
  </si>
  <si>
    <t>Технологічні витрати і витрати у водопровідних мережах</t>
  </si>
  <si>
    <t>Реалізація води</t>
  </si>
  <si>
    <t>%</t>
  </si>
  <si>
    <t>по водовідведенню</t>
  </si>
  <si>
    <t>Таблиця 10</t>
  </si>
  <si>
    <t>Пропущено стоків через очісні споруди</t>
  </si>
  <si>
    <t>Прийом стоків</t>
  </si>
  <si>
    <t>Розрахунок обсягів надання послуг підприємств житлово-комунального господарства</t>
  </si>
  <si>
    <t>у сфері поводження з ТПВ</t>
  </si>
  <si>
    <t>Таблиця 11</t>
  </si>
  <si>
    <t>Вивіз твердих побутових відходів, в т.ч.:</t>
  </si>
  <si>
    <t>населення</t>
  </si>
  <si>
    <t>бюджетні установи</t>
  </si>
  <si>
    <t>інші споживачи</t>
  </si>
  <si>
    <t>Таблиця 12</t>
  </si>
  <si>
    <t>Ритуальні послуги, в т.ч.:</t>
  </si>
  <si>
    <t>поховань</t>
  </si>
  <si>
    <t>Ритуальна служба</t>
  </si>
  <si>
    <t>інші субєкти господарювання за договорами (розшифрувати) ….</t>
  </si>
  <si>
    <t>Додаток 2.8. до Фінансового плану на 2024 рік</t>
  </si>
  <si>
    <t>Таблиця 13</t>
  </si>
  <si>
    <t>Структура операційних витрат з реалізованої продукції (робіт, послуг) за основними видами економічної діяльності</t>
  </si>
  <si>
    <t>тис.грн. (0,000)</t>
  </si>
  <si>
    <t>Вид діяльності</t>
  </si>
  <si>
    <t>За елементами витрат</t>
  </si>
  <si>
    <t>Витрати на оплату праці, в т.ч.:</t>
  </si>
  <si>
    <t>Відрахування на соціальні заходи, в т.ч.:</t>
  </si>
  <si>
    <t>Матеріальні затрати, в т.ч.:</t>
  </si>
  <si>
    <t>Інші операційні витрати, в т.ч.:</t>
  </si>
  <si>
    <t>за рахунок власних коштів</t>
  </si>
  <si>
    <t>за рахунок місцевого бюджету</t>
  </si>
  <si>
    <t>газета, озр</t>
  </si>
  <si>
    <t>Вид діяльності 2</t>
  </si>
  <si>
    <t>Додаток 2.9.</t>
  </si>
  <si>
    <t>ЗВІТ ПРО ВИКОНАННЯ ФІНАНСОВОГО ПЛАНУ</t>
  </si>
  <si>
    <t>(назва підприємства)</t>
  </si>
  <si>
    <t>за 2023 рік</t>
  </si>
  <si>
    <t>Показники </t>
  </si>
  <si>
    <t>Код рядка</t>
  </si>
  <si>
    <t>Звітний період 2023 рік</t>
  </si>
  <si>
    <t>Звітний період наростаючим підсумком з початку року</t>
  </si>
  <si>
    <t>план</t>
  </si>
  <si>
    <t>факт</t>
  </si>
  <si>
    <t>відхилення, +/-            (ст.4 - ст.3)</t>
  </si>
  <si>
    <t>відхилення, %  (ст.4/ст.3)х100</t>
  </si>
  <si>
    <t>відхилення, +/-            (ст.8 - ст.7)</t>
  </si>
  <si>
    <t>відхилення, %  (ст.8/ст.7)х100</t>
  </si>
  <si>
    <t>1 </t>
  </si>
  <si>
    <t>2 </t>
  </si>
  <si>
    <t>І. Формування фінансових результатів</t>
  </si>
  <si>
    <t>І.І.Доходи</t>
  </si>
  <si>
    <t>Залишок коштів на початок періоду</t>
  </si>
  <si>
    <t>Залишок коштів на кінець періоду</t>
  </si>
  <si>
    <t>за програмою «Інформаційна прозорість" 
на 2022-2024 роки»
, в т.ч.:</t>
  </si>
  <si>
    <t xml:space="preserve">за програмою Розвитку благоустрою населених пунктів П’ятихатської міської ради на 2021 - 2025 роки, в т.ч.:
</t>
  </si>
  <si>
    <t>за Комплексною Програмою соціального захисту населення П’ятихатської міської ради на 2021 – 2025 роки, в т.ч.:</t>
  </si>
  <si>
    <t>Інші операційні витрати, усього, у тому числі (розшифрувати):</t>
  </si>
  <si>
    <t>VІІІ. Коефіцієнтний аналіз</t>
  </si>
  <si>
    <t>Питома вага доходу з місцевого бюджету у загальних доходах підприємства (%),  (рядок 1040/рядок 5000)х100</t>
  </si>
  <si>
    <t>х</t>
  </si>
  <si>
    <t>Питома вага комунальних витрат у загальних видатках підприємства (%),  ((рядок 1120+1410)/рядок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</si>
  <si>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</si>
  <si>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 ((рядок 2000+2010)/рядок 5010))х100</t>
  </si>
  <si>
    <t>Головний бухгалтер</t>
  </si>
  <si>
    <t>Анна КАЛУЖА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</si>
</sst>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0000"/>
    <numFmt numFmtId="166" formatCode="_(* #,##0.0_);_(* \(#,##0.0\);_(* &quot;-&quot;_);_(@_)"/>
    <numFmt numFmtId="167" formatCode="0.0"/>
    <numFmt numFmtId="168" formatCode="#,##0.0"/>
    <numFmt numFmtId="169" formatCode="0.000"/>
    <numFmt numFmtId="170" formatCode="_(* #,##0.0_);_(* \(#,##0.0\);_(* &quot;-&quot;??_);_(@_)"/>
    <numFmt numFmtId="171" formatCode="#,##0.0\ _₽"/>
  </numFmts>
  <fonts count="49" x14ac:knownFonts="1">
    <font>
      <sz val="11"/>
      <color theme="1"/>
      <name val="Calibri"/>
      <charset val="204"/>
      <scheme val="minor"/>
    </font>
    <font>
      <b/>
      <sz val="10"/>
      <name val="Times New Roman"/>
      <charset val="204"/>
    </font>
    <font>
      <sz val="10"/>
      <name val="Times New Roman"/>
      <charset val="204"/>
    </font>
    <font>
      <sz val="10"/>
      <name val="Arial Cyr"/>
      <charset val="204"/>
    </font>
    <font>
      <sz val="10"/>
      <name val="Calibri"/>
      <charset val="204"/>
      <scheme val="minor"/>
    </font>
    <font>
      <b/>
      <sz val="9"/>
      <name val="Times New Roman"/>
      <charset val="204"/>
    </font>
    <font>
      <sz val="9"/>
      <color theme="1"/>
      <name val="Calibri"/>
      <charset val="204"/>
      <scheme val="minor"/>
    </font>
    <font>
      <sz val="9"/>
      <name val="Times New Roman"/>
      <charset val="204"/>
    </font>
    <font>
      <b/>
      <i/>
      <sz val="9"/>
      <name val="Times New Roman"/>
      <charset val="204"/>
    </font>
    <font>
      <i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9"/>
      <color theme="1"/>
      <name val="Times New Roman"/>
      <charset val="204"/>
    </font>
    <font>
      <i/>
      <sz val="9"/>
      <color indexed="8"/>
      <name val="Times New Roman"/>
      <charset val="204"/>
    </font>
    <font>
      <i/>
      <sz val="9"/>
      <color theme="1"/>
      <name val="Times New Roman"/>
      <charset val="204"/>
    </font>
    <font>
      <sz val="11"/>
      <color theme="1"/>
      <name val="Times New Roman"/>
      <charset val="204"/>
    </font>
    <font>
      <b/>
      <sz val="9"/>
      <color theme="1"/>
      <name val="Times New Roman"/>
      <charset val="204"/>
    </font>
    <font>
      <i/>
      <sz val="9"/>
      <color rgb="FF000000"/>
      <name val="Times New Roman"/>
      <charset val="204"/>
    </font>
    <font>
      <b/>
      <sz val="9"/>
      <color theme="1"/>
      <name val="Calibri"/>
      <charset val="204"/>
      <scheme val="minor"/>
    </font>
    <font>
      <u/>
      <sz val="10"/>
      <name val="Times New Roman"/>
      <charset val="204"/>
    </font>
    <font>
      <u/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i/>
      <sz val="10"/>
      <color theme="1"/>
      <name val="Times New Roman"/>
      <charset val="204"/>
    </font>
    <font>
      <b/>
      <sz val="12"/>
      <name val="Times New Roman"/>
      <charset val="204"/>
    </font>
    <font>
      <b/>
      <sz val="12"/>
      <name val="Arial"/>
      <charset val="204"/>
    </font>
    <font>
      <sz val="12"/>
      <color theme="1"/>
      <name val="Times New Roman"/>
      <charset val="204"/>
    </font>
    <font>
      <b/>
      <i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b/>
      <i/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rgb="FF000000"/>
      <name val="Times New Roman"/>
      <charset val="204"/>
    </font>
    <font>
      <b/>
      <i/>
      <sz val="11"/>
      <color theme="1"/>
      <name val="Times New Roman"/>
      <charset val="204"/>
    </font>
    <font>
      <i/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theme="1"/>
      <name val="Times New Roman"/>
      <charset val="204"/>
    </font>
    <font>
      <sz val="10"/>
      <color indexed="8"/>
      <name val="Times New Roman"/>
      <charset val="204"/>
    </font>
    <font>
      <b/>
      <i/>
      <sz val="10"/>
      <name val="Times New Roman"/>
      <charset val="204"/>
    </font>
    <font>
      <i/>
      <sz val="10"/>
      <name val="Times New Roman"/>
      <charset val="204"/>
    </font>
    <font>
      <b/>
      <sz val="10"/>
      <color indexed="8"/>
      <name val="Times New Roman"/>
      <charset val="204"/>
    </font>
    <font>
      <i/>
      <sz val="10"/>
      <color indexed="8"/>
      <name val="Times New Roman"/>
      <charset val="204"/>
    </font>
    <font>
      <sz val="10"/>
      <color rgb="FF202124"/>
      <name val="Times New Roman"/>
      <charset val="204"/>
    </font>
    <font>
      <sz val="10"/>
      <color rgb="FF333333"/>
      <name val="Times New Roman"/>
      <charset val="204"/>
    </font>
    <font>
      <i/>
      <sz val="10"/>
      <color rgb="FF000000"/>
      <name val="Times New Roman"/>
      <charset val="204"/>
    </font>
    <font>
      <b/>
      <sz val="9"/>
      <name val="Tahoma"/>
      <charset val="204"/>
    </font>
    <font>
      <sz val="9"/>
      <name val="Tahoma"/>
      <charset val="204"/>
    </font>
    <font>
      <sz val="11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8" fillId="0" borderId="0"/>
  </cellStyleXfs>
  <cellXfs count="324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165" fontId="5" fillId="0" borderId="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10" fontId="6" fillId="0" borderId="6" xfId="0" applyNumberFormat="1" applyFont="1" applyBorder="1"/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right" vertical="center" wrapText="1"/>
    </xf>
    <xf numFmtId="0" fontId="9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indent="1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wrapText="1"/>
    </xf>
    <xf numFmtId="0" fontId="13" fillId="3" borderId="6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0" xfId="0" applyFont="1"/>
    <xf numFmtId="0" fontId="12" fillId="0" borderId="6" xfId="0" applyFont="1" applyBorder="1" applyAlignment="1">
      <alignment wrapText="1"/>
    </xf>
    <xf numFmtId="0" fontId="12" fillId="0" borderId="6" xfId="0" applyFont="1" applyBorder="1" applyAlignment="1">
      <alignment horizontal="center" wrapText="1"/>
    </xf>
    <xf numFmtId="0" fontId="14" fillId="3" borderId="6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wrapText="1"/>
    </xf>
    <xf numFmtId="0" fontId="12" fillId="3" borderId="6" xfId="0" applyFont="1" applyFill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0" fontId="14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wrapText="1"/>
    </xf>
    <xf numFmtId="0" fontId="14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166" fontId="6" fillId="0" borderId="6" xfId="0" applyNumberFormat="1" applyFont="1" applyBorder="1"/>
    <xf numFmtId="0" fontId="9" fillId="0" borderId="6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7" fontId="6" fillId="0" borderId="6" xfId="0" applyNumberFormat="1" applyFont="1" applyBorder="1"/>
    <xf numFmtId="2" fontId="16" fillId="3" borderId="6" xfId="0" applyNumberFormat="1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17" fillId="0" borderId="6" xfId="0" applyFont="1" applyBorder="1" applyAlignment="1">
      <alignment horizontal="right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wrapText="1"/>
    </xf>
    <xf numFmtId="0" fontId="24" fillId="0" borderId="6" xfId="0" applyFont="1" applyBorder="1" applyAlignment="1">
      <alignment horizontal="center" vertical="center" wrapText="1"/>
    </xf>
    <xf numFmtId="169" fontId="21" fillId="0" borderId="6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3" borderId="0" xfId="0" applyFont="1" applyFill="1" applyAlignment="1">
      <alignment horizontal="right"/>
    </xf>
    <xf numFmtId="0" fontId="21" fillId="0" borderId="0" xfId="0" applyFont="1"/>
    <xf numFmtId="0" fontId="21" fillId="3" borderId="0" xfId="0" applyFont="1" applyFill="1"/>
    <xf numFmtId="0" fontId="0" fillId="3" borderId="0" xfId="0" applyFill="1"/>
    <xf numFmtId="9" fontId="21" fillId="0" borderId="6" xfId="0" applyNumberFormat="1" applyFont="1" applyBorder="1" applyAlignment="1">
      <alignment horizontal="center" vertical="center" wrapText="1"/>
    </xf>
    <xf numFmtId="168" fontId="26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8" fontId="2" fillId="0" borderId="1" xfId="0" applyNumberFormat="1" applyFont="1" applyBorder="1" applyAlignment="1">
      <alignment vertical="center" wrapText="1"/>
    </xf>
    <xf numFmtId="168" fontId="2" fillId="0" borderId="0" xfId="0" applyNumberFormat="1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1" fillId="0" borderId="6" xfId="0" applyFont="1" applyBorder="1" applyAlignment="1">
      <alignment horizontal="left" vertical="center" wrapText="1"/>
    </xf>
    <xf numFmtId="16" fontId="21" fillId="0" borderId="6" xfId="0" applyNumberFormat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6" xfId="0" applyFont="1" applyBorder="1"/>
    <xf numFmtId="0" fontId="30" fillId="0" borderId="0" xfId="0" applyFont="1" applyAlignment="1">
      <alignment horizontal="left"/>
    </xf>
    <xf numFmtId="0" fontId="21" fillId="3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right"/>
    </xf>
    <xf numFmtId="0" fontId="21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7" fillId="0" borderId="1" xfId="0" applyFont="1" applyBorder="1"/>
    <xf numFmtId="0" fontId="24" fillId="0" borderId="1" xfId="0" applyFont="1" applyBorder="1" applyAlignment="1">
      <alignment horizontal="right"/>
    </xf>
    <xf numFmtId="2" fontId="21" fillId="0" borderId="6" xfId="0" applyNumberFormat="1" applyFont="1" applyBorder="1" applyAlignment="1">
      <alignment horizontal="center" vertical="center" wrapText="1"/>
    </xf>
    <xf numFmtId="2" fontId="31" fillId="0" borderId="6" xfId="0" applyNumberFormat="1" applyFont="1" applyBorder="1" applyAlignment="1">
      <alignment horizontal="center" vertical="center" wrapText="1"/>
    </xf>
    <xf numFmtId="169" fontId="31" fillId="0" borderId="6" xfId="0" applyNumberFormat="1" applyFont="1" applyBorder="1" applyAlignment="1">
      <alignment horizontal="center" vertical="center" wrapText="1"/>
    </xf>
    <xf numFmtId="169" fontId="31" fillId="3" borderId="6" xfId="0" applyNumberFormat="1" applyFont="1" applyFill="1" applyBorder="1" applyAlignment="1">
      <alignment horizontal="center" vertical="center" wrapText="1"/>
    </xf>
    <xf numFmtId="2" fontId="31" fillId="3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1" fillId="3" borderId="6" xfId="0" applyNumberFormat="1" applyFont="1" applyFill="1" applyBorder="1" applyAlignment="1">
      <alignment horizontal="center" vertical="center" wrapText="1"/>
    </xf>
    <xf numFmtId="2" fontId="21" fillId="3" borderId="6" xfId="0" applyNumberFormat="1" applyFont="1" applyFill="1" applyBorder="1" applyAlignment="1">
      <alignment horizontal="left" vertical="center" wrapText="1"/>
    </xf>
    <xf numFmtId="169" fontId="21" fillId="3" borderId="6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2" fontId="31" fillId="0" borderId="6" xfId="0" applyNumberFormat="1" applyFont="1" applyBorder="1" applyAlignment="1">
      <alignment horizontal="left" vertical="center" wrapText="1"/>
    </xf>
    <xf numFmtId="2" fontId="21" fillId="0" borderId="6" xfId="0" applyNumberFormat="1" applyFont="1" applyBorder="1" applyAlignment="1">
      <alignment horizontal="left" vertical="center" wrapText="1"/>
    </xf>
    <xf numFmtId="0" fontId="0" fillId="0" borderId="1" xfId="0" applyBorder="1"/>
    <xf numFmtId="168" fontId="2" fillId="3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170" fontId="1" fillId="0" borderId="0" xfId="0" applyNumberFormat="1" applyFont="1" applyAlignment="1">
      <alignment vertical="center" wrapText="1"/>
    </xf>
    <xf numFmtId="169" fontId="24" fillId="0" borderId="6" xfId="0" applyNumberFormat="1" applyFont="1" applyBorder="1" applyAlignment="1">
      <alignment horizontal="center" vertical="center" wrapText="1"/>
    </xf>
    <xf numFmtId="170" fontId="2" fillId="0" borderId="0" xfId="0" applyNumberFormat="1" applyFont="1" applyAlignment="1">
      <alignment vertical="center" wrapText="1"/>
    </xf>
    <xf numFmtId="169" fontId="30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 shrinkToFit="1"/>
    </xf>
    <xf numFmtId="0" fontId="31" fillId="0" borderId="6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8" fillId="3" borderId="0" xfId="0" applyFont="1" applyFill="1"/>
    <xf numFmtId="0" fontId="38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3" borderId="8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3" borderId="11" xfId="0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166" fontId="1" fillId="3" borderId="6" xfId="0" applyNumberFormat="1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horizontal="left" vertical="center" wrapText="1"/>
    </xf>
    <xf numFmtId="0" fontId="39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wrapText="1"/>
    </xf>
    <xf numFmtId="0" fontId="40" fillId="3" borderId="6" xfId="0" applyFont="1" applyFill="1" applyBorder="1" applyAlignment="1">
      <alignment horizontal="center" vertical="center"/>
    </xf>
    <xf numFmtId="171" fontId="1" fillId="3" borderId="6" xfId="0" applyNumberFormat="1" applyFont="1" applyFill="1" applyBorder="1" applyAlignment="1">
      <alignment horizontal="center" vertical="center"/>
    </xf>
    <xf numFmtId="166" fontId="1" fillId="0" borderId="6" xfId="0" applyNumberFormat="1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 shrinkToFit="1"/>
    </xf>
    <xf numFmtId="0" fontId="38" fillId="0" borderId="0" xfId="0" applyFont="1"/>
    <xf numFmtId="49" fontId="2" fillId="0" borderId="6" xfId="0" applyNumberFormat="1" applyFont="1" applyBorder="1" applyAlignment="1">
      <alignment horizontal="center" vertical="center" wrapText="1" shrinkToFit="1"/>
    </xf>
    <xf numFmtId="49" fontId="2" fillId="3" borderId="6" xfId="0" applyNumberFormat="1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/>
    </xf>
    <xf numFmtId="0" fontId="38" fillId="3" borderId="6" xfId="0" applyFont="1" applyFill="1" applyBorder="1" applyAlignment="1">
      <alignment horizontal="left" vertical="center" wrapText="1" inden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/>
    </xf>
    <xf numFmtId="0" fontId="22" fillId="3" borderId="6" xfId="0" applyFont="1" applyFill="1" applyBorder="1"/>
    <xf numFmtId="0" fontId="42" fillId="3" borderId="6" xfId="0" applyFont="1" applyFill="1" applyBorder="1" applyAlignment="1">
      <alignment horizontal="left" vertical="center" wrapText="1"/>
    </xf>
    <xf numFmtId="0" fontId="24" fillId="3" borderId="6" xfId="0" applyFont="1" applyFill="1" applyBorder="1" applyAlignment="1">
      <alignment horizontal="center" wrapText="1"/>
    </xf>
    <xf numFmtId="0" fontId="21" fillId="3" borderId="6" xfId="0" applyFont="1" applyFill="1" applyBorder="1" applyAlignment="1">
      <alignment wrapText="1"/>
    </xf>
    <xf numFmtId="0" fontId="24" fillId="3" borderId="6" xfId="0" applyFont="1" applyFill="1" applyBorder="1" applyAlignment="1">
      <alignment wrapText="1"/>
    </xf>
    <xf numFmtId="0" fontId="31" fillId="3" borderId="6" xfId="0" applyFont="1" applyFill="1" applyBorder="1" applyAlignment="1">
      <alignment wrapText="1"/>
    </xf>
    <xf numFmtId="0" fontId="31" fillId="3" borderId="6" xfId="0" applyFont="1" applyFill="1" applyBorder="1" applyAlignment="1">
      <alignment horizontal="center" wrapText="1"/>
    </xf>
    <xf numFmtId="0" fontId="21" fillId="3" borderId="0" xfId="0" applyFont="1" applyFill="1" applyAlignment="1">
      <alignment wrapText="1"/>
    </xf>
    <xf numFmtId="0" fontId="43" fillId="3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/>
    </xf>
    <xf numFmtId="0" fontId="21" fillId="3" borderId="6" xfId="0" applyFont="1" applyFill="1" applyBorder="1" applyAlignment="1"/>
    <xf numFmtId="0" fontId="21" fillId="3" borderId="6" xfId="0" applyFont="1" applyFill="1" applyBorder="1"/>
    <xf numFmtId="0" fontId="31" fillId="3" borderId="6" xfId="0" applyFont="1" applyFill="1" applyBorder="1" applyAlignment="1">
      <alignment horizontal="center"/>
    </xf>
    <xf numFmtId="0" fontId="40" fillId="3" borderId="6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wrapText="1"/>
    </xf>
    <xf numFmtId="0" fontId="40" fillId="3" borderId="6" xfId="0" applyFont="1" applyFill="1" applyBorder="1" applyAlignment="1">
      <alignment horizontal="left" vertical="center" wrapText="1" indent="1"/>
    </xf>
    <xf numFmtId="166" fontId="21" fillId="3" borderId="6" xfId="0" applyNumberFormat="1" applyFont="1" applyFill="1" applyBorder="1" applyAlignment="1">
      <alignment horizontal="center" wrapText="1"/>
    </xf>
    <xf numFmtId="0" fontId="43" fillId="3" borderId="6" xfId="0" applyFont="1" applyFill="1" applyBorder="1" applyAlignment="1">
      <alignment horizontal="center" wrapText="1"/>
    </xf>
    <xf numFmtId="0" fontId="44" fillId="3" borderId="6" xfId="0" applyFont="1" applyFill="1" applyBorder="1" applyAlignment="1">
      <alignment horizontal="center" wrapText="1"/>
    </xf>
    <xf numFmtId="0" fontId="40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167" fontId="40" fillId="3" borderId="6" xfId="0" applyNumberFormat="1" applyFont="1" applyFill="1" applyBorder="1" applyAlignment="1">
      <alignment horizontal="center" vertical="center" wrapText="1"/>
    </xf>
    <xf numFmtId="167" fontId="1" fillId="3" borderId="6" xfId="0" applyNumberFormat="1" applyFont="1" applyFill="1" applyBorder="1" applyAlignment="1">
      <alignment vertical="center" wrapText="1"/>
    </xf>
    <xf numFmtId="167" fontId="1" fillId="3" borderId="6" xfId="0" applyNumberFormat="1" applyFont="1" applyFill="1" applyBorder="1" applyAlignment="1">
      <alignment horizontal="center" vertical="center" wrapText="1"/>
    </xf>
    <xf numFmtId="2" fontId="31" fillId="3" borderId="6" xfId="0" applyNumberFormat="1" applyFont="1" applyFill="1" applyBorder="1" applyAlignment="1">
      <alignment horizontal="left" vertical="center" wrapText="1"/>
    </xf>
    <xf numFmtId="0" fontId="40" fillId="3" borderId="6" xfId="0" applyFont="1" applyFill="1" applyBorder="1" applyAlignment="1">
      <alignment horizontal="left" wrapText="1"/>
    </xf>
    <xf numFmtId="0" fontId="40" fillId="3" borderId="6" xfId="0" applyFont="1" applyFill="1" applyBorder="1" applyAlignment="1">
      <alignment wrapText="1"/>
    </xf>
    <xf numFmtId="0" fontId="45" fillId="3" borderId="6" xfId="0" applyFont="1" applyFill="1" applyBorder="1" applyAlignment="1">
      <alignment horizontal="right"/>
    </xf>
    <xf numFmtId="168" fontId="40" fillId="0" borderId="0" xfId="0" applyNumberFormat="1" applyFont="1" applyAlignment="1">
      <alignment vertical="center"/>
    </xf>
    <xf numFmtId="0" fontId="22" fillId="0" borderId="0" xfId="0" applyFont="1" applyAlignment="1">
      <alignment wrapText="1"/>
    </xf>
    <xf numFmtId="0" fontId="40" fillId="3" borderId="6" xfId="0" applyFont="1" applyFill="1" applyBorder="1" applyAlignment="1">
      <alignment vertical="center" wrapText="1"/>
    </xf>
    <xf numFmtId="49" fontId="40" fillId="3" borderId="6" xfId="0" applyNumberFormat="1" applyFont="1" applyFill="1" applyBorder="1" applyAlignment="1">
      <alignment vertical="center" wrapText="1" shrinkToFit="1"/>
    </xf>
    <xf numFmtId="0" fontId="2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8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 wrapText="1"/>
    </xf>
    <xf numFmtId="0" fontId="41" fillId="3" borderId="15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wrapText="1"/>
    </xf>
    <xf numFmtId="0" fontId="31" fillId="3" borderId="14" xfId="0" applyFont="1" applyFill="1" applyBorder="1" applyAlignment="1">
      <alignment horizontal="center" wrapText="1"/>
    </xf>
    <xf numFmtId="0" fontId="31" fillId="3" borderId="15" xfId="0" applyFont="1" applyFill="1" applyBorder="1" applyAlignment="1">
      <alignment horizontal="center" wrapText="1"/>
    </xf>
    <xf numFmtId="0" fontId="31" fillId="3" borderId="13" xfId="0" applyFont="1" applyFill="1" applyBorder="1" applyAlignment="1">
      <alignment horizontal="center"/>
    </xf>
    <xf numFmtId="0" fontId="31" fillId="3" borderId="14" xfId="0" applyFont="1" applyFill="1" applyBorder="1" applyAlignment="1">
      <alignment horizontal="center"/>
    </xf>
    <xf numFmtId="0" fontId="31" fillId="3" borderId="15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2" fontId="21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shrinkToFit="1"/>
    </xf>
    <xf numFmtId="168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32" fillId="0" borderId="1" xfId="0" applyFont="1" applyBorder="1" applyAlignment="1">
      <alignment horizontal="center"/>
    </xf>
    <xf numFmtId="2" fontId="21" fillId="3" borderId="6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21" fillId="3" borderId="6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left"/>
    </xf>
    <xf numFmtId="0" fontId="21" fillId="0" borderId="1" xfId="0" applyFont="1" applyBorder="1" applyAlignment="1">
      <alignment horizontal="right"/>
    </xf>
    <xf numFmtId="168" fontId="25" fillId="0" borderId="0" xfId="0" applyNumberFormat="1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1" fillId="3" borderId="6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righ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/>
    </xf>
    <xf numFmtId="0" fontId="1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2" borderId="0" xfId="1" applyFont="1" applyFill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2">
    <cellStyle name="Звичайний 2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abSelected="1" workbookViewId="0">
      <selection activeCell="D51" sqref="D51"/>
    </sheetView>
  </sheetViews>
  <sheetFormatPr defaultColWidth="9" defaultRowHeight="15" x14ac:dyDescent="0.25"/>
  <cols>
    <col min="1" max="1" width="35.7109375" customWidth="1"/>
    <col min="2" max="2" width="8" customWidth="1"/>
    <col min="3" max="3" width="10.85546875" customWidth="1"/>
    <col min="4" max="4" width="12.7109375" customWidth="1"/>
    <col min="5" max="5" width="10.28515625" customWidth="1"/>
    <col min="6" max="7" width="9.140625" customWidth="1"/>
    <col min="8" max="8" width="13" customWidth="1"/>
    <col min="9" max="9" width="8.42578125" customWidth="1"/>
    <col min="10" max="10" width="25.5703125" customWidth="1"/>
  </cols>
  <sheetData>
    <row r="1" spans="1:10" x14ac:dyDescent="0.25">
      <c r="A1" s="85" t="s">
        <v>0</v>
      </c>
      <c r="J1" s="36" t="s">
        <v>1</v>
      </c>
    </row>
    <row r="2" spans="1:10" x14ac:dyDescent="0.25">
      <c r="A2" s="72" t="s">
        <v>2</v>
      </c>
      <c r="B2" s="74"/>
      <c r="C2" s="74"/>
      <c r="D2" s="74"/>
      <c r="E2" s="72"/>
      <c r="F2" s="72"/>
      <c r="G2" s="72"/>
      <c r="H2" s="216" t="s">
        <v>3</v>
      </c>
      <c r="I2" s="216"/>
      <c r="J2" s="171"/>
    </row>
    <row r="3" spans="1:10" x14ac:dyDescent="0.25">
      <c r="A3" s="72" t="s">
        <v>4</v>
      </c>
      <c r="B3" s="74"/>
      <c r="C3" s="74"/>
      <c r="D3" s="74"/>
      <c r="E3" s="72"/>
      <c r="F3" s="72"/>
      <c r="G3" s="72"/>
      <c r="H3" s="143" t="s">
        <v>5</v>
      </c>
      <c r="I3" s="172"/>
      <c r="J3" s="172"/>
    </row>
    <row r="4" spans="1:10" x14ac:dyDescent="0.25">
      <c r="A4" s="72" t="s">
        <v>6</v>
      </c>
      <c r="B4" s="74"/>
      <c r="C4" s="74"/>
      <c r="D4" s="74"/>
      <c r="E4" s="72"/>
      <c r="F4" s="72"/>
      <c r="G4" s="72"/>
      <c r="H4" s="249" t="s">
        <v>7</v>
      </c>
      <c r="I4" s="249"/>
      <c r="J4" s="249"/>
    </row>
    <row r="5" spans="1:10" x14ac:dyDescent="0.25">
      <c r="B5" s="74"/>
      <c r="C5" s="74"/>
      <c r="D5" s="74"/>
      <c r="E5" s="72"/>
      <c r="F5" s="72"/>
      <c r="G5" s="72"/>
      <c r="H5" s="249" t="s">
        <v>8</v>
      </c>
      <c r="I5" s="249"/>
      <c r="J5" s="249"/>
    </row>
    <row r="6" spans="1:10" x14ac:dyDescent="0.25">
      <c r="A6" s="72" t="s">
        <v>9</v>
      </c>
      <c r="B6" s="74"/>
      <c r="C6" s="74"/>
      <c r="D6" s="74"/>
      <c r="E6" s="72"/>
      <c r="F6" s="72"/>
      <c r="G6" s="72"/>
      <c r="H6" s="144" t="s">
        <v>9</v>
      </c>
      <c r="I6" s="144"/>
      <c r="J6" s="144"/>
    </row>
    <row r="7" spans="1:10" x14ac:dyDescent="0.25">
      <c r="A7" s="72" t="s">
        <v>0</v>
      </c>
      <c r="B7" s="74"/>
      <c r="C7" s="74"/>
      <c r="D7" s="74"/>
      <c r="E7" s="72"/>
      <c r="F7" s="72"/>
      <c r="G7" s="72"/>
      <c r="H7" s="249"/>
      <c r="I7" s="249"/>
      <c r="J7" s="249"/>
    </row>
    <row r="8" spans="1:10" x14ac:dyDescent="0.25">
      <c r="A8" s="72" t="s">
        <v>10</v>
      </c>
      <c r="B8" s="74"/>
      <c r="C8" s="74"/>
      <c r="D8" s="74"/>
      <c r="E8" s="72"/>
      <c r="F8" s="72"/>
      <c r="G8" s="72"/>
      <c r="I8" s="144"/>
      <c r="J8" s="144"/>
    </row>
    <row r="9" spans="1:10" x14ac:dyDescent="0.25">
      <c r="A9" s="72" t="s">
        <v>11</v>
      </c>
      <c r="B9" s="74"/>
      <c r="C9" s="74"/>
      <c r="D9" s="74"/>
      <c r="E9" s="72"/>
      <c r="F9" s="72"/>
      <c r="G9" s="72"/>
      <c r="H9" s="145" t="s">
        <v>12</v>
      </c>
      <c r="I9" s="218"/>
      <c r="J9" s="218"/>
    </row>
    <row r="10" spans="1:10" x14ac:dyDescent="0.25">
      <c r="A10" s="72" t="s">
        <v>6</v>
      </c>
      <c r="B10" s="74"/>
      <c r="C10" s="74"/>
      <c r="D10" s="74"/>
      <c r="E10" s="72"/>
      <c r="F10" s="72"/>
      <c r="G10" s="72"/>
      <c r="H10" s="145" t="s">
        <v>13</v>
      </c>
      <c r="I10" s="218"/>
      <c r="J10" s="218"/>
    </row>
    <row r="11" spans="1:10" x14ac:dyDescent="0.25">
      <c r="A11" s="72"/>
      <c r="B11" s="74"/>
      <c r="C11" s="74"/>
      <c r="D11" s="74"/>
      <c r="E11" s="72"/>
      <c r="F11" s="72"/>
      <c r="G11" s="72"/>
      <c r="H11" s="145" t="s">
        <v>14</v>
      </c>
      <c r="I11" s="218"/>
      <c r="J11" s="218"/>
    </row>
    <row r="12" spans="1:10" x14ac:dyDescent="0.25">
      <c r="A12" s="72" t="s">
        <v>15</v>
      </c>
      <c r="B12" s="74"/>
      <c r="C12" s="74"/>
      <c r="D12" s="74"/>
      <c r="E12" s="72"/>
      <c r="F12" s="72"/>
      <c r="G12" s="72"/>
      <c r="H12" s="218" t="s">
        <v>16</v>
      </c>
      <c r="I12" s="218"/>
      <c r="J12" s="218"/>
    </row>
    <row r="13" spans="1:10" x14ac:dyDescent="0.25">
      <c r="A13" s="72"/>
      <c r="B13" s="248"/>
      <c r="C13" s="248"/>
      <c r="D13" s="248"/>
      <c r="E13" s="248"/>
      <c r="F13" s="72"/>
      <c r="G13" s="72"/>
      <c r="H13" s="218" t="s">
        <v>17</v>
      </c>
      <c r="I13" s="218"/>
      <c r="J13" s="218"/>
    </row>
    <row r="14" spans="1:10" x14ac:dyDescent="0.25">
      <c r="A14" s="147" t="s">
        <v>18</v>
      </c>
      <c r="B14" s="242" t="s">
        <v>19</v>
      </c>
      <c r="C14" s="242"/>
      <c r="D14" s="242"/>
      <c r="E14" s="242"/>
      <c r="F14" s="242"/>
      <c r="G14" s="148"/>
      <c r="H14" s="149" t="s">
        <v>20</v>
      </c>
      <c r="I14" s="246" t="s">
        <v>21</v>
      </c>
      <c r="J14" s="246"/>
    </row>
    <row r="15" spans="1:10" x14ac:dyDescent="0.25">
      <c r="A15" s="147" t="s">
        <v>22</v>
      </c>
      <c r="B15" s="242" t="s">
        <v>23</v>
      </c>
      <c r="C15" s="242"/>
      <c r="D15" s="242"/>
      <c r="E15" s="242"/>
      <c r="F15" s="150"/>
      <c r="G15" s="151"/>
      <c r="H15" s="145" t="s">
        <v>24</v>
      </c>
      <c r="I15" s="218">
        <v>420</v>
      </c>
      <c r="J15" s="218"/>
    </row>
    <row r="16" spans="1:10" x14ac:dyDescent="0.25">
      <c r="A16" s="147" t="s">
        <v>25</v>
      </c>
      <c r="B16" s="242" t="s">
        <v>26</v>
      </c>
      <c r="C16" s="242"/>
      <c r="D16" s="242"/>
      <c r="E16" s="242"/>
      <c r="F16" s="150"/>
      <c r="G16" s="151"/>
      <c r="H16" s="145" t="s">
        <v>27</v>
      </c>
      <c r="I16" s="247">
        <v>10530000000</v>
      </c>
      <c r="J16" s="247"/>
    </row>
    <row r="17" spans="1:10" x14ac:dyDescent="0.25">
      <c r="A17" s="147" t="s">
        <v>28</v>
      </c>
      <c r="B17" s="242" t="s">
        <v>29</v>
      </c>
      <c r="C17" s="242"/>
      <c r="D17" s="242"/>
      <c r="E17" s="242"/>
      <c r="F17" s="152"/>
      <c r="G17" s="148"/>
      <c r="H17" s="145" t="s">
        <v>30</v>
      </c>
      <c r="I17" s="218"/>
      <c r="J17" s="218"/>
    </row>
    <row r="18" spans="1:10" x14ac:dyDescent="0.25">
      <c r="A18" s="147" t="s">
        <v>31</v>
      </c>
      <c r="B18" s="242"/>
      <c r="C18" s="242"/>
      <c r="D18" s="242"/>
      <c r="E18" s="242"/>
      <c r="F18" s="152"/>
      <c r="G18" s="148"/>
      <c r="H18" s="145" t="s">
        <v>32</v>
      </c>
      <c r="I18" s="218"/>
      <c r="J18" s="218"/>
    </row>
    <row r="19" spans="1:10" x14ac:dyDescent="0.25">
      <c r="A19" s="147" t="s">
        <v>33</v>
      </c>
      <c r="B19" s="242" t="s">
        <v>34</v>
      </c>
      <c r="C19" s="242"/>
      <c r="D19" s="242"/>
      <c r="E19" s="242"/>
      <c r="F19" s="152"/>
      <c r="G19" s="153"/>
      <c r="H19" s="154" t="s">
        <v>35</v>
      </c>
      <c r="I19" s="218"/>
      <c r="J19" s="218"/>
    </row>
    <row r="20" spans="1:10" x14ac:dyDescent="0.25">
      <c r="A20" s="147" t="s">
        <v>36</v>
      </c>
      <c r="B20" s="242" t="s">
        <v>37</v>
      </c>
      <c r="C20" s="242"/>
      <c r="D20" s="242"/>
      <c r="E20" s="242"/>
      <c r="F20" s="242" t="s">
        <v>38</v>
      </c>
      <c r="G20" s="243"/>
      <c r="H20" s="244"/>
      <c r="I20" s="219"/>
      <c r="J20" s="219"/>
    </row>
    <row r="21" spans="1:10" x14ac:dyDescent="0.25">
      <c r="A21" s="147" t="s">
        <v>39</v>
      </c>
      <c r="B21" s="242" t="s">
        <v>40</v>
      </c>
      <c r="C21" s="242"/>
      <c r="D21" s="242"/>
      <c r="E21" s="242"/>
      <c r="F21" s="242" t="s">
        <v>41</v>
      </c>
      <c r="G21" s="243"/>
      <c r="H21" s="245"/>
      <c r="I21" s="219"/>
      <c r="J21" s="219"/>
    </row>
    <row r="22" spans="1:10" ht="16.5" customHeight="1" x14ac:dyDescent="0.25">
      <c r="A22" s="147" t="s">
        <v>42</v>
      </c>
      <c r="B22" s="241">
        <v>13</v>
      </c>
      <c r="C22" s="241"/>
      <c r="D22" s="241"/>
      <c r="E22" s="241"/>
      <c r="F22" s="152"/>
      <c r="G22" s="152"/>
      <c r="H22" s="155"/>
      <c r="I22" s="219"/>
      <c r="J22" s="219"/>
    </row>
    <row r="23" spans="1:10" x14ac:dyDescent="0.25">
      <c r="A23" s="147" t="s">
        <v>43</v>
      </c>
      <c r="B23" s="237" t="s">
        <v>44</v>
      </c>
      <c r="C23" s="237"/>
      <c r="D23" s="237"/>
      <c r="E23" s="237"/>
      <c r="F23" s="237"/>
      <c r="G23" s="150"/>
      <c r="H23" s="145"/>
      <c r="I23" s="218"/>
      <c r="J23" s="218"/>
    </row>
    <row r="24" spans="1:10" x14ac:dyDescent="0.25">
      <c r="A24" s="147" t="s">
        <v>45</v>
      </c>
      <c r="B24" s="237"/>
      <c r="C24" s="237"/>
      <c r="D24" s="237"/>
      <c r="E24" s="237"/>
      <c r="F24" s="152"/>
      <c r="G24" s="152"/>
      <c r="H24" s="155"/>
      <c r="I24" s="219"/>
      <c r="J24" s="219"/>
    </row>
    <row r="25" spans="1:10" x14ac:dyDescent="0.25">
      <c r="A25" s="147" t="s">
        <v>46</v>
      </c>
      <c r="B25" s="237" t="s">
        <v>47</v>
      </c>
      <c r="C25" s="237"/>
      <c r="D25" s="237"/>
      <c r="E25" s="237"/>
      <c r="F25" s="150"/>
      <c r="G25" s="150"/>
      <c r="H25" s="145"/>
      <c r="I25" s="218"/>
      <c r="J25" s="218"/>
    </row>
    <row r="26" spans="1:10" x14ac:dyDescent="0.25">
      <c r="A26" s="72"/>
      <c r="B26" s="74"/>
      <c r="C26" s="74"/>
      <c r="D26" s="74"/>
      <c r="E26" s="72"/>
      <c r="F26" s="72"/>
      <c r="G26" s="72"/>
      <c r="H26" s="72"/>
      <c r="I26" s="72"/>
      <c r="J26" s="171"/>
    </row>
    <row r="27" spans="1:10" x14ac:dyDescent="0.25">
      <c r="A27" s="238" t="s">
        <v>48</v>
      </c>
      <c r="B27" s="238"/>
      <c r="C27" s="238"/>
      <c r="D27" s="238"/>
      <c r="E27" s="238"/>
      <c r="F27" s="238"/>
      <c r="G27" s="238"/>
      <c r="H27" s="238"/>
      <c r="I27" s="238"/>
      <c r="J27" s="171"/>
    </row>
    <row r="28" spans="1:10" ht="15.75" customHeight="1" x14ac:dyDescent="0.25">
      <c r="A28" s="156"/>
      <c r="B28" s="157"/>
      <c r="C28" s="157"/>
      <c r="D28" s="156"/>
      <c r="E28" s="156"/>
      <c r="F28" s="156"/>
      <c r="G28" s="156"/>
      <c r="H28" s="156"/>
      <c r="I28" s="239" t="s">
        <v>49</v>
      </c>
      <c r="J28" s="239"/>
    </row>
    <row r="29" spans="1:10" x14ac:dyDescent="0.25">
      <c r="A29" s="218" t="s">
        <v>50</v>
      </c>
      <c r="B29" s="219" t="s">
        <v>51</v>
      </c>
      <c r="C29" s="220" t="s">
        <v>52</v>
      </c>
      <c r="D29" s="219" t="s">
        <v>53</v>
      </c>
      <c r="E29" s="219" t="s">
        <v>54</v>
      </c>
      <c r="F29" s="219" t="s">
        <v>55</v>
      </c>
      <c r="G29" s="219"/>
      <c r="H29" s="219"/>
      <c r="I29" s="219"/>
      <c r="J29" s="240" t="s">
        <v>56</v>
      </c>
    </row>
    <row r="30" spans="1:10" ht="42" customHeight="1" x14ac:dyDescent="0.25">
      <c r="A30" s="218"/>
      <c r="B30" s="219"/>
      <c r="C30" s="221"/>
      <c r="D30" s="219"/>
      <c r="E30" s="219"/>
      <c r="F30" s="98" t="s">
        <v>57</v>
      </c>
      <c r="G30" s="98" t="s">
        <v>58</v>
      </c>
      <c r="H30" s="98" t="s">
        <v>59</v>
      </c>
      <c r="I30" s="98" t="s">
        <v>60</v>
      </c>
      <c r="J30" s="240"/>
    </row>
    <row r="31" spans="1:10" x14ac:dyDescent="0.25">
      <c r="A31" s="146">
        <v>1</v>
      </c>
      <c r="B31" s="97">
        <v>2</v>
      </c>
      <c r="C31" s="97">
        <v>3</v>
      </c>
      <c r="D31" s="97">
        <v>4</v>
      </c>
      <c r="E31" s="97">
        <v>5</v>
      </c>
      <c r="F31" s="97">
        <v>6</v>
      </c>
      <c r="G31" s="97">
        <v>7</v>
      </c>
      <c r="H31" s="97">
        <v>8</v>
      </c>
      <c r="I31" s="97">
        <v>9</v>
      </c>
      <c r="J31" s="173">
        <v>10</v>
      </c>
    </row>
    <row r="32" spans="1:10" x14ac:dyDescent="0.25">
      <c r="A32" s="227" t="s">
        <v>61</v>
      </c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0" x14ac:dyDescent="0.25">
      <c r="A33" s="227" t="s">
        <v>62</v>
      </c>
      <c r="B33" s="227"/>
      <c r="C33" s="227"/>
      <c r="D33" s="227"/>
      <c r="E33" s="227"/>
      <c r="F33" s="227"/>
      <c r="G33" s="227"/>
      <c r="H33" s="227"/>
      <c r="I33" s="227"/>
      <c r="J33" s="227"/>
    </row>
    <row r="34" spans="1:10" ht="25.5" x14ac:dyDescent="0.25">
      <c r="A34" s="158" t="s">
        <v>63</v>
      </c>
      <c r="B34" s="159">
        <v>1000</v>
      </c>
      <c r="C34" s="159"/>
      <c r="D34" s="158"/>
      <c r="E34" s="158"/>
      <c r="F34" s="158"/>
      <c r="G34" s="158"/>
      <c r="H34" s="158"/>
      <c r="I34" s="158"/>
      <c r="J34" s="174" t="s">
        <v>64</v>
      </c>
    </row>
    <row r="35" spans="1:10" ht="25.5" x14ac:dyDescent="0.25">
      <c r="A35" s="147" t="s">
        <v>65</v>
      </c>
      <c r="B35" s="160">
        <v>1001</v>
      </c>
      <c r="C35" s="160"/>
      <c r="D35" s="161"/>
      <c r="E35" s="161"/>
      <c r="F35" s="162"/>
      <c r="G35" s="162"/>
      <c r="H35" s="162"/>
      <c r="I35" s="162"/>
      <c r="J35" s="175" t="s">
        <v>66</v>
      </c>
    </row>
    <row r="36" spans="1:10" ht="25.5" x14ac:dyDescent="0.25">
      <c r="A36" s="147" t="s">
        <v>67</v>
      </c>
      <c r="B36" s="160">
        <v>1002</v>
      </c>
      <c r="C36" s="160"/>
      <c r="D36" s="161"/>
      <c r="E36" s="161"/>
      <c r="F36" s="162"/>
      <c r="G36" s="162"/>
      <c r="H36" s="162"/>
      <c r="I36" s="162"/>
      <c r="J36" s="175"/>
    </row>
    <row r="37" spans="1:10" x14ac:dyDescent="0.25">
      <c r="A37" s="147" t="s">
        <v>68</v>
      </c>
      <c r="B37" s="160">
        <v>1003</v>
      </c>
      <c r="C37" s="160"/>
      <c r="D37" s="161"/>
      <c r="E37" s="161"/>
      <c r="F37" s="162"/>
      <c r="G37" s="162"/>
      <c r="H37" s="162"/>
      <c r="I37" s="162"/>
      <c r="J37" s="175"/>
    </row>
    <row r="38" spans="1:10" x14ac:dyDescent="0.25">
      <c r="A38" s="147" t="s">
        <v>69</v>
      </c>
      <c r="B38" s="160">
        <v>1004</v>
      </c>
      <c r="C38" s="160"/>
      <c r="D38" s="161"/>
      <c r="E38" s="161"/>
      <c r="F38" s="162"/>
      <c r="G38" s="162"/>
      <c r="H38" s="162"/>
      <c r="I38" s="162"/>
      <c r="J38" s="175"/>
    </row>
    <row r="39" spans="1:10" x14ac:dyDescent="0.25">
      <c r="A39" s="147" t="s">
        <v>70</v>
      </c>
      <c r="B39" s="160">
        <v>1005</v>
      </c>
      <c r="C39" s="160"/>
      <c r="D39" s="161"/>
      <c r="E39" s="161"/>
      <c r="F39" s="162"/>
      <c r="G39" s="162"/>
      <c r="H39" s="162"/>
      <c r="I39" s="162"/>
      <c r="J39" s="175"/>
    </row>
    <row r="40" spans="1:10" ht="25.5" x14ac:dyDescent="0.25">
      <c r="A40" s="147" t="s">
        <v>71</v>
      </c>
      <c r="B40" s="160">
        <v>1006</v>
      </c>
      <c r="C40" s="160">
        <v>245.4</v>
      </c>
      <c r="D40" s="161">
        <v>333.5</v>
      </c>
      <c r="E40" s="161"/>
      <c r="F40" s="162">
        <f>E40/4</f>
        <v>0</v>
      </c>
      <c r="G40" s="162"/>
      <c r="H40" s="162"/>
      <c r="I40" s="162"/>
      <c r="J40" s="175"/>
    </row>
    <row r="41" spans="1:10" x14ac:dyDescent="0.25">
      <c r="A41" s="163" t="s">
        <v>72</v>
      </c>
      <c r="B41" s="164">
        <v>1010</v>
      </c>
      <c r="C41" s="160"/>
      <c r="D41" s="161"/>
      <c r="E41" s="161"/>
      <c r="F41" s="162"/>
      <c r="G41" s="162"/>
      <c r="H41" s="162"/>
      <c r="I41" s="162"/>
      <c r="J41" s="175"/>
    </row>
    <row r="42" spans="1:10" ht="38.25" x14ac:dyDescent="0.25">
      <c r="A42" s="158" t="s">
        <v>73</v>
      </c>
      <c r="B42" s="165">
        <v>1020</v>
      </c>
      <c r="C42" s="160"/>
      <c r="D42" s="161"/>
      <c r="E42" s="161"/>
      <c r="F42" s="162"/>
      <c r="G42" s="162"/>
      <c r="H42" s="162"/>
      <c r="I42" s="162"/>
      <c r="J42" s="175" t="s">
        <v>74</v>
      </c>
    </row>
    <row r="43" spans="1:10" x14ac:dyDescent="0.25">
      <c r="A43" s="147" t="s">
        <v>65</v>
      </c>
      <c r="B43" s="160">
        <v>1021</v>
      </c>
      <c r="C43" s="160"/>
      <c r="D43" s="161"/>
      <c r="E43" s="161"/>
      <c r="F43" s="162"/>
      <c r="G43" s="162"/>
      <c r="H43" s="162"/>
      <c r="I43" s="162"/>
      <c r="J43" s="175"/>
    </row>
    <row r="44" spans="1:10" ht="25.5" x14ac:dyDescent="0.25">
      <c r="A44" s="147" t="s">
        <v>67</v>
      </c>
      <c r="B44" s="160">
        <v>1022</v>
      </c>
      <c r="C44" s="160"/>
      <c r="D44" s="161"/>
      <c r="E44" s="161"/>
      <c r="F44" s="162"/>
      <c r="G44" s="162"/>
      <c r="H44" s="162"/>
      <c r="I44" s="162"/>
      <c r="J44" s="175"/>
    </row>
    <row r="45" spans="1:10" x14ac:dyDescent="0.25">
      <c r="A45" s="147" t="s">
        <v>68</v>
      </c>
      <c r="B45" s="160">
        <v>1023</v>
      </c>
      <c r="C45" s="160"/>
      <c r="D45" s="161"/>
      <c r="E45" s="161"/>
      <c r="F45" s="162"/>
      <c r="G45" s="162"/>
      <c r="H45" s="162"/>
      <c r="I45" s="162"/>
      <c r="J45" s="175"/>
    </row>
    <row r="46" spans="1:10" x14ac:dyDescent="0.25">
      <c r="A46" s="147" t="s">
        <v>69</v>
      </c>
      <c r="B46" s="160">
        <v>1024</v>
      </c>
      <c r="C46" s="160"/>
      <c r="D46" s="161"/>
      <c r="E46" s="161"/>
      <c r="F46" s="162"/>
      <c r="G46" s="162"/>
      <c r="H46" s="162"/>
      <c r="I46" s="162"/>
      <c r="J46" s="175"/>
    </row>
    <row r="47" spans="1:10" x14ac:dyDescent="0.25">
      <c r="A47" s="147" t="s">
        <v>70</v>
      </c>
      <c r="B47" s="160">
        <v>1025</v>
      </c>
      <c r="C47" s="160"/>
      <c r="D47" s="161"/>
      <c r="E47" s="161"/>
      <c r="F47" s="162"/>
      <c r="G47" s="162"/>
      <c r="H47" s="162"/>
      <c r="I47" s="162"/>
      <c r="J47" s="175"/>
    </row>
    <row r="48" spans="1:10" ht="25.5" x14ac:dyDescent="0.25">
      <c r="A48" s="147" t="s">
        <v>71</v>
      </c>
      <c r="B48" s="160">
        <v>1026</v>
      </c>
      <c r="C48" s="160">
        <f>C40</f>
        <v>245.4</v>
      </c>
      <c r="D48" s="161">
        <f>D40</f>
        <v>333.5</v>
      </c>
      <c r="E48" s="161"/>
      <c r="F48" s="162"/>
      <c r="G48" s="162"/>
      <c r="H48" s="162"/>
      <c r="I48" s="162"/>
      <c r="J48" s="175"/>
    </row>
    <row r="49" spans="1:10" ht="25.5" x14ac:dyDescent="0.25">
      <c r="A49" s="158" t="s">
        <v>75</v>
      </c>
      <c r="B49" s="165">
        <v>1030</v>
      </c>
      <c r="C49" s="165"/>
      <c r="D49" s="161"/>
      <c r="E49" s="161"/>
      <c r="F49" s="162"/>
      <c r="G49" s="162"/>
      <c r="H49" s="162"/>
      <c r="I49" s="162"/>
      <c r="J49" s="175"/>
    </row>
    <row r="50" spans="1:10" x14ac:dyDescent="0.25">
      <c r="A50" s="166" t="s">
        <v>76</v>
      </c>
      <c r="B50" s="160">
        <v>1031</v>
      </c>
      <c r="C50" s="167"/>
      <c r="D50" s="161"/>
      <c r="E50" s="161"/>
      <c r="F50" s="162"/>
      <c r="G50" s="162"/>
      <c r="H50" s="162"/>
      <c r="I50" s="162"/>
      <c r="J50" s="175"/>
    </row>
    <row r="51" spans="1:10" ht="25.5" x14ac:dyDescent="0.25">
      <c r="A51" s="158" t="s">
        <v>77</v>
      </c>
      <c r="B51" s="165">
        <v>1040</v>
      </c>
      <c r="C51" s="168">
        <v>2738.1</v>
      </c>
      <c r="D51" s="169">
        <f>D52</f>
        <v>2965.6</v>
      </c>
      <c r="E51" s="161">
        <f>E52</f>
        <v>2719.6</v>
      </c>
      <c r="F51" s="162">
        <f>E51</f>
        <v>2719.6</v>
      </c>
      <c r="G51" s="162">
        <f>F51</f>
        <v>2719.6</v>
      </c>
      <c r="H51" s="162">
        <f>G51</f>
        <v>2719.6</v>
      </c>
      <c r="I51" s="162">
        <f>H51</f>
        <v>2719.6</v>
      </c>
      <c r="J51" s="174" t="s">
        <v>78</v>
      </c>
    </row>
    <row r="52" spans="1:10" ht="51" x14ac:dyDescent="0.25">
      <c r="A52" s="147" t="s">
        <v>79</v>
      </c>
      <c r="B52" s="160">
        <v>1041</v>
      </c>
      <c r="C52" s="161">
        <f>C55+C57</f>
        <v>2738</v>
      </c>
      <c r="D52" s="169">
        <f>D53+D54+D55+D56+D57</f>
        <v>2965.6</v>
      </c>
      <c r="E52" s="161">
        <v>2719.6</v>
      </c>
      <c r="F52" s="162">
        <f>F55+F57</f>
        <v>679.9</v>
      </c>
      <c r="G52" s="162">
        <f>G55+G57</f>
        <v>679.9</v>
      </c>
      <c r="H52" s="162">
        <f>H55+H57</f>
        <v>679.9</v>
      </c>
      <c r="I52" s="162">
        <f>I55+I57</f>
        <v>679.9</v>
      </c>
      <c r="J52" s="174"/>
    </row>
    <row r="53" spans="1:10" ht="25.5" x14ac:dyDescent="0.25">
      <c r="A53" s="170" t="s">
        <v>80</v>
      </c>
      <c r="B53" s="167" t="s">
        <v>81</v>
      </c>
      <c r="C53" s="167"/>
      <c r="D53" s="161"/>
      <c r="E53" s="161"/>
      <c r="F53" s="162"/>
      <c r="G53" s="162"/>
      <c r="H53" s="162"/>
      <c r="I53" s="162"/>
      <c r="J53" s="174"/>
    </row>
    <row r="54" spans="1:10" x14ac:dyDescent="0.25">
      <c r="A54" s="170" t="s">
        <v>82</v>
      </c>
      <c r="B54" s="167" t="s">
        <v>83</v>
      </c>
      <c r="C54" s="167"/>
      <c r="D54" s="161"/>
      <c r="E54" s="161"/>
      <c r="F54" s="162"/>
      <c r="G54" s="162"/>
      <c r="H54" s="162"/>
      <c r="I54" s="162"/>
      <c r="J54" s="174"/>
    </row>
    <row r="55" spans="1:10" ht="25.5" x14ac:dyDescent="0.25">
      <c r="A55" s="170" t="s">
        <v>84</v>
      </c>
      <c r="B55" s="167" t="s">
        <v>85</v>
      </c>
      <c r="C55" s="161">
        <v>2332.5</v>
      </c>
      <c r="D55" s="161">
        <v>2836.6</v>
      </c>
      <c r="E55" s="161">
        <f>E52-E57</f>
        <v>2599.6</v>
      </c>
      <c r="F55" s="162">
        <f>E55/4</f>
        <v>649.9</v>
      </c>
      <c r="G55" s="162">
        <v>649.9</v>
      </c>
      <c r="H55" s="162">
        <v>649.9</v>
      </c>
      <c r="I55" s="162">
        <v>649.9</v>
      </c>
      <c r="J55" s="174"/>
    </row>
    <row r="56" spans="1:10" ht="25.5" x14ac:dyDescent="0.25">
      <c r="A56" s="170" t="s">
        <v>86</v>
      </c>
      <c r="B56" s="167" t="s">
        <v>87</v>
      </c>
      <c r="C56" s="167"/>
      <c r="D56" s="161"/>
      <c r="E56" s="161"/>
      <c r="F56" s="162"/>
      <c r="G56" s="162"/>
      <c r="H56" s="162"/>
      <c r="I56" s="162"/>
      <c r="J56" s="174"/>
    </row>
    <row r="57" spans="1:10" ht="63.75" x14ac:dyDescent="0.25">
      <c r="A57" s="170" t="s">
        <v>88</v>
      </c>
      <c r="B57" s="167" t="s">
        <v>89</v>
      </c>
      <c r="C57" s="161">
        <f>337.7+67.8</f>
        <v>405.5</v>
      </c>
      <c r="D57" s="161">
        <f>79+50</f>
        <v>129</v>
      </c>
      <c r="E57" s="161">
        <v>120</v>
      </c>
      <c r="F57" s="162">
        <f>E57/4</f>
        <v>30</v>
      </c>
      <c r="G57" s="162">
        <v>30</v>
      </c>
      <c r="H57" s="162">
        <v>30</v>
      </c>
      <c r="I57" s="162">
        <v>30</v>
      </c>
      <c r="J57" s="174"/>
    </row>
    <row r="58" spans="1:10" ht="25.5" x14ac:dyDescent="0.25">
      <c r="A58" s="170" t="s">
        <v>90</v>
      </c>
      <c r="B58" s="167" t="s">
        <v>91</v>
      </c>
      <c r="C58" s="167"/>
      <c r="D58" s="161"/>
      <c r="E58" s="161"/>
      <c r="F58" s="162"/>
      <c r="G58" s="162"/>
      <c r="H58" s="162"/>
      <c r="I58" s="162"/>
      <c r="J58" s="174"/>
    </row>
    <row r="59" spans="1:10" ht="40.5" customHeight="1" x14ac:dyDescent="0.25">
      <c r="A59" s="147"/>
      <c r="B59" s="160">
        <v>1042</v>
      </c>
      <c r="C59" s="160"/>
      <c r="D59" s="161"/>
      <c r="E59" s="161"/>
      <c r="F59" s="162"/>
      <c r="G59" s="162"/>
      <c r="H59" s="162"/>
      <c r="I59" s="162"/>
      <c r="J59" s="174"/>
    </row>
    <row r="60" spans="1:10" ht="25.5" x14ac:dyDescent="0.25">
      <c r="A60" s="170" t="s">
        <v>92</v>
      </c>
      <c r="B60" s="167" t="s">
        <v>93</v>
      </c>
      <c r="C60" s="167"/>
      <c r="D60" s="161"/>
      <c r="E60" s="161"/>
      <c r="F60" s="162"/>
      <c r="G60" s="162"/>
      <c r="H60" s="162"/>
      <c r="I60" s="162"/>
      <c r="J60" s="174"/>
    </row>
    <row r="61" spans="1:10" x14ac:dyDescent="0.25">
      <c r="A61" s="170" t="s">
        <v>76</v>
      </c>
      <c r="B61" s="167" t="s">
        <v>94</v>
      </c>
      <c r="C61" s="167"/>
      <c r="D61" s="161"/>
      <c r="E61" s="161"/>
      <c r="F61" s="162"/>
      <c r="G61" s="162"/>
      <c r="H61" s="162"/>
      <c r="I61" s="162"/>
      <c r="J61" s="174"/>
    </row>
    <row r="62" spans="1:10" x14ac:dyDescent="0.25">
      <c r="A62" s="147"/>
      <c r="B62" s="160">
        <v>1043</v>
      </c>
      <c r="C62" s="160"/>
      <c r="D62" s="161"/>
      <c r="E62" s="161"/>
      <c r="F62" s="162"/>
      <c r="G62" s="162"/>
      <c r="H62" s="162"/>
      <c r="I62" s="162"/>
      <c r="J62" s="174"/>
    </row>
    <row r="63" spans="1:10" x14ac:dyDescent="0.25">
      <c r="A63" s="170" t="s">
        <v>95</v>
      </c>
      <c r="B63" s="167" t="s">
        <v>96</v>
      </c>
      <c r="C63" s="167"/>
      <c r="D63" s="161"/>
      <c r="E63" s="161"/>
      <c r="F63" s="162"/>
      <c r="G63" s="162"/>
      <c r="H63" s="162"/>
      <c r="I63" s="162"/>
      <c r="J63" s="174"/>
    </row>
    <row r="64" spans="1:10" x14ac:dyDescent="0.25">
      <c r="A64" s="170" t="s">
        <v>97</v>
      </c>
      <c r="B64" s="167" t="s">
        <v>98</v>
      </c>
      <c r="C64" s="167"/>
      <c r="D64" s="161"/>
      <c r="E64" s="161"/>
      <c r="F64" s="162"/>
      <c r="G64" s="162"/>
      <c r="H64" s="162"/>
      <c r="I64" s="162"/>
      <c r="J64" s="174"/>
    </row>
    <row r="65" spans="1:10" x14ac:dyDescent="0.25">
      <c r="A65" s="176" t="s">
        <v>99</v>
      </c>
      <c r="B65" s="165">
        <v>1050</v>
      </c>
      <c r="C65" s="165"/>
      <c r="D65" s="162"/>
      <c r="E65" s="161"/>
      <c r="F65" s="162"/>
      <c r="G65" s="162"/>
      <c r="H65" s="162"/>
      <c r="I65" s="162"/>
      <c r="J65" s="174" t="s">
        <v>100</v>
      </c>
    </row>
    <row r="66" spans="1:10" x14ac:dyDescent="0.25">
      <c r="A66" s="177" t="s">
        <v>101</v>
      </c>
      <c r="B66" s="160">
        <v>1051</v>
      </c>
      <c r="C66" s="167"/>
      <c r="D66" s="162"/>
      <c r="E66" s="161"/>
      <c r="F66" s="162"/>
      <c r="G66" s="162"/>
      <c r="H66" s="162"/>
      <c r="I66" s="162"/>
      <c r="J66" s="174"/>
    </row>
    <row r="67" spans="1:10" x14ac:dyDescent="0.25">
      <c r="A67" s="177" t="s">
        <v>102</v>
      </c>
      <c r="B67" s="160">
        <v>1052</v>
      </c>
      <c r="C67" s="167"/>
      <c r="D67" s="178"/>
      <c r="E67" s="161"/>
      <c r="F67" s="162"/>
      <c r="G67" s="162"/>
      <c r="H67" s="162"/>
      <c r="I67" s="162"/>
      <c r="J67" s="174"/>
    </row>
    <row r="68" spans="1:10" ht="25.5" x14ac:dyDescent="0.25">
      <c r="A68" s="177" t="s">
        <v>103</v>
      </c>
      <c r="B68" s="160">
        <v>1053</v>
      </c>
      <c r="C68" s="167"/>
      <c r="D68" s="178"/>
      <c r="E68" s="161"/>
      <c r="F68" s="162"/>
      <c r="G68" s="162"/>
      <c r="H68" s="162"/>
      <c r="I68" s="162"/>
      <c r="J68" s="174"/>
    </row>
    <row r="69" spans="1:10" x14ac:dyDescent="0.25">
      <c r="A69" s="177" t="s">
        <v>104</v>
      </c>
      <c r="B69" s="160">
        <v>1054</v>
      </c>
      <c r="C69" s="167"/>
      <c r="D69" s="178"/>
      <c r="E69" s="161"/>
      <c r="F69" s="162"/>
      <c r="G69" s="162"/>
      <c r="H69" s="162"/>
      <c r="I69" s="162"/>
      <c r="J69" s="174"/>
    </row>
    <row r="70" spans="1:10" ht="25.5" x14ac:dyDescent="0.25">
      <c r="A70" s="177" t="s">
        <v>105</v>
      </c>
      <c r="B70" s="160">
        <v>1055</v>
      </c>
      <c r="C70" s="167"/>
      <c r="D70" s="178"/>
      <c r="E70" s="161"/>
      <c r="F70" s="162"/>
      <c r="G70" s="162"/>
      <c r="H70" s="162"/>
      <c r="I70" s="162"/>
      <c r="J70" s="174"/>
    </row>
    <row r="71" spans="1:10" ht="57.75" customHeight="1" x14ac:dyDescent="0.25">
      <c r="A71" s="177" t="s">
        <v>106</v>
      </c>
      <c r="B71" s="160">
        <v>1056</v>
      </c>
      <c r="C71" s="167"/>
      <c r="D71" s="178"/>
      <c r="E71" s="161"/>
      <c r="F71" s="162"/>
      <c r="G71" s="162"/>
      <c r="H71" s="162"/>
      <c r="I71" s="162"/>
      <c r="J71" s="174" t="s">
        <v>107</v>
      </c>
    </row>
    <row r="72" spans="1:10" x14ac:dyDescent="0.25">
      <c r="A72" s="228" t="s">
        <v>108</v>
      </c>
      <c r="B72" s="229"/>
      <c r="C72" s="229"/>
      <c r="D72" s="229"/>
      <c r="E72" s="229"/>
      <c r="F72" s="229"/>
      <c r="G72" s="229"/>
      <c r="H72" s="229"/>
      <c r="I72" s="229"/>
      <c r="J72" s="230"/>
    </row>
    <row r="73" spans="1:10" ht="25.5" x14ac:dyDescent="0.25">
      <c r="A73" s="158" t="s">
        <v>109</v>
      </c>
      <c r="B73" s="165">
        <v>1100</v>
      </c>
      <c r="C73" s="165"/>
      <c r="D73" s="161"/>
      <c r="E73" s="161"/>
      <c r="F73" s="161"/>
      <c r="G73" s="161"/>
      <c r="H73" s="161"/>
      <c r="I73" s="161"/>
      <c r="J73" s="174" t="s">
        <v>110</v>
      </c>
    </row>
    <row r="74" spans="1:10" x14ac:dyDescent="0.25">
      <c r="A74" s="177" t="s">
        <v>111</v>
      </c>
      <c r="B74" s="179">
        <v>1110</v>
      </c>
      <c r="C74" s="179"/>
      <c r="D74" s="180"/>
      <c r="E74" s="180"/>
      <c r="F74" s="180"/>
      <c r="G74" s="180"/>
      <c r="H74" s="180"/>
      <c r="I74" s="180"/>
      <c r="J74" s="79" t="s">
        <v>112</v>
      </c>
    </row>
    <row r="75" spans="1:10" ht="18.75" customHeight="1" x14ac:dyDescent="0.25">
      <c r="A75" s="181" t="s">
        <v>113</v>
      </c>
      <c r="B75" s="182">
        <v>1111</v>
      </c>
      <c r="C75" s="182"/>
      <c r="D75" s="183"/>
      <c r="E75" s="183"/>
      <c r="F75" s="183"/>
      <c r="G75" s="183"/>
      <c r="H75" s="183"/>
      <c r="I75" s="183"/>
      <c r="J75" s="79"/>
    </row>
    <row r="76" spans="1:10" x14ac:dyDescent="0.25">
      <c r="A76" s="181" t="s">
        <v>114</v>
      </c>
      <c r="B76" s="182">
        <v>1112</v>
      </c>
      <c r="C76" s="182"/>
      <c r="D76" s="183"/>
      <c r="E76" s="183"/>
      <c r="F76" s="183"/>
      <c r="G76" s="183"/>
      <c r="H76" s="183"/>
      <c r="I76" s="183"/>
      <c r="J76" s="79" t="s">
        <v>115</v>
      </c>
    </row>
    <row r="77" spans="1:10" x14ac:dyDescent="0.25">
      <c r="A77" s="184" t="s">
        <v>116</v>
      </c>
      <c r="B77" s="182">
        <v>1113</v>
      </c>
      <c r="C77" s="182"/>
      <c r="D77" s="183"/>
      <c r="E77" s="183"/>
      <c r="F77" s="183"/>
      <c r="G77" s="183"/>
      <c r="H77" s="183"/>
      <c r="I77" s="183"/>
      <c r="J77" s="79"/>
    </row>
    <row r="78" spans="1:10" x14ac:dyDescent="0.25">
      <c r="A78" s="184" t="s">
        <v>117</v>
      </c>
      <c r="B78" s="182">
        <v>1114</v>
      </c>
      <c r="C78" s="182"/>
      <c r="D78" s="183"/>
      <c r="E78" s="183"/>
      <c r="F78" s="183"/>
      <c r="G78" s="183"/>
      <c r="H78" s="183"/>
      <c r="I78" s="183"/>
      <c r="J78" s="79"/>
    </row>
    <row r="79" spans="1:10" x14ac:dyDescent="0.25">
      <c r="A79" s="184" t="s">
        <v>118</v>
      </c>
      <c r="B79" s="182">
        <v>1115</v>
      </c>
      <c r="C79" s="182"/>
      <c r="D79" s="183"/>
      <c r="E79" s="183"/>
      <c r="F79" s="183"/>
      <c r="G79" s="183"/>
      <c r="H79" s="183"/>
      <c r="I79" s="183"/>
      <c r="J79" s="79"/>
    </row>
    <row r="80" spans="1:10" ht="15.75" customHeight="1" x14ac:dyDescent="0.25">
      <c r="A80" s="184" t="s">
        <v>119</v>
      </c>
      <c r="B80" s="182">
        <v>1116</v>
      </c>
      <c r="C80" s="79"/>
      <c r="D80" s="183"/>
      <c r="E80" s="183"/>
      <c r="F80" s="183"/>
      <c r="G80" s="183"/>
      <c r="H80" s="183"/>
      <c r="I80" s="183"/>
      <c r="J80" s="79"/>
    </row>
    <row r="81" spans="1:10" ht="26.25" x14ac:dyDescent="0.25">
      <c r="A81" s="183" t="s">
        <v>120</v>
      </c>
      <c r="B81" s="79">
        <v>1120</v>
      </c>
      <c r="C81" s="79"/>
      <c r="D81" s="183"/>
      <c r="E81" s="183"/>
      <c r="F81" s="183"/>
      <c r="G81" s="183"/>
      <c r="H81" s="183"/>
      <c r="I81" s="183"/>
      <c r="J81" s="79" t="s">
        <v>121</v>
      </c>
    </row>
    <row r="82" spans="1:10" x14ac:dyDescent="0.25">
      <c r="A82" s="184" t="s">
        <v>122</v>
      </c>
      <c r="B82" s="182">
        <v>1121</v>
      </c>
      <c r="C82" s="182"/>
      <c r="D82" s="183"/>
      <c r="E82" s="183"/>
      <c r="F82" s="183"/>
      <c r="G82" s="183"/>
      <c r="H82" s="183"/>
      <c r="I82" s="183"/>
      <c r="J82" s="79"/>
    </row>
    <row r="83" spans="1:10" ht="26.25" x14ac:dyDescent="0.25">
      <c r="A83" s="184" t="s">
        <v>123</v>
      </c>
      <c r="B83" s="182">
        <v>1122</v>
      </c>
      <c r="C83" s="182"/>
      <c r="D83" s="183"/>
      <c r="E83" s="183"/>
      <c r="F83" s="183"/>
      <c r="G83" s="183"/>
      <c r="H83" s="183"/>
      <c r="I83" s="183"/>
      <c r="J83" s="79"/>
    </row>
    <row r="84" spans="1:10" x14ac:dyDescent="0.25">
      <c r="A84" s="184" t="s">
        <v>124</v>
      </c>
      <c r="B84" s="182">
        <v>1123</v>
      </c>
      <c r="C84" s="182"/>
      <c r="D84" s="183"/>
      <c r="E84" s="183"/>
      <c r="F84" s="183"/>
      <c r="G84" s="183"/>
      <c r="H84" s="183"/>
      <c r="I84" s="183"/>
      <c r="J84" s="79"/>
    </row>
    <row r="85" spans="1:10" x14ac:dyDescent="0.25">
      <c r="A85" s="184" t="s">
        <v>125</v>
      </c>
      <c r="B85" s="182">
        <v>1124</v>
      </c>
      <c r="C85" s="182"/>
      <c r="D85" s="183"/>
      <c r="E85" s="183"/>
      <c r="F85" s="183"/>
      <c r="G85" s="183"/>
      <c r="H85" s="183"/>
      <c r="I85" s="183"/>
      <c r="J85" s="79"/>
    </row>
    <row r="86" spans="1:10" x14ac:dyDescent="0.25">
      <c r="A86" s="184" t="s">
        <v>126</v>
      </c>
      <c r="B86" s="182">
        <v>1125</v>
      </c>
      <c r="C86" s="182"/>
      <c r="D86" s="183"/>
      <c r="E86" s="183"/>
      <c r="F86" s="183"/>
      <c r="G86" s="183"/>
      <c r="H86" s="183"/>
      <c r="I86" s="183"/>
      <c r="J86" s="79"/>
    </row>
    <row r="87" spans="1:10" x14ac:dyDescent="0.25">
      <c r="A87" s="184" t="s">
        <v>127</v>
      </c>
      <c r="B87" s="182">
        <v>1126</v>
      </c>
      <c r="C87" s="79"/>
      <c r="D87" s="183"/>
      <c r="E87" s="183"/>
      <c r="F87" s="183"/>
      <c r="G87" s="183"/>
      <c r="H87" s="183"/>
      <c r="I87" s="183"/>
      <c r="J87" s="79"/>
    </row>
    <row r="88" spans="1:10" x14ac:dyDescent="0.25">
      <c r="A88" s="183" t="s">
        <v>128</v>
      </c>
      <c r="B88" s="79">
        <v>1130</v>
      </c>
      <c r="C88" s="79"/>
      <c r="D88" s="183"/>
      <c r="E88" s="183"/>
      <c r="F88" s="183"/>
      <c r="G88" s="183"/>
      <c r="H88" s="183"/>
      <c r="I88" s="183"/>
      <c r="J88" s="79"/>
    </row>
    <row r="89" spans="1:10" x14ac:dyDescent="0.25">
      <c r="A89" s="183" t="s">
        <v>129</v>
      </c>
      <c r="B89" s="79">
        <v>1140</v>
      </c>
      <c r="C89" s="183">
        <v>42.3</v>
      </c>
      <c r="D89" s="183">
        <v>59.4</v>
      </c>
      <c r="E89" s="183">
        <v>100</v>
      </c>
      <c r="F89" s="183">
        <v>25</v>
      </c>
      <c r="G89" s="183">
        <v>25</v>
      </c>
      <c r="H89" s="183">
        <v>25</v>
      </c>
      <c r="I89" s="183">
        <v>25</v>
      </c>
      <c r="J89" s="79"/>
    </row>
    <row r="90" spans="1:10" x14ac:dyDescent="0.25">
      <c r="A90" s="183" t="s">
        <v>130</v>
      </c>
      <c r="B90" s="79">
        <v>1150</v>
      </c>
      <c r="C90" s="79"/>
      <c r="D90" s="183"/>
      <c r="E90" s="183"/>
      <c r="F90" s="183"/>
      <c r="G90" s="183"/>
      <c r="H90" s="183"/>
      <c r="I90" s="183"/>
      <c r="J90" s="79"/>
    </row>
    <row r="91" spans="1:10" x14ac:dyDescent="0.25">
      <c r="A91" s="183" t="s">
        <v>131</v>
      </c>
      <c r="B91" s="79">
        <v>1160</v>
      </c>
      <c r="C91" s="79"/>
      <c r="D91" s="183"/>
      <c r="E91" s="183"/>
      <c r="F91" s="183"/>
      <c r="G91" s="183"/>
      <c r="H91" s="183"/>
      <c r="I91" s="183"/>
      <c r="J91" s="79"/>
    </row>
    <row r="92" spans="1:10" x14ac:dyDescent="0.25">
      <c r="A92" s="183" t="s">
        <v>132</v>
      </c>
      <c r="B92" s="79">
        <v>1170</v>
      </c>
      <c r="C92" s="79"/>
      <c r="D92" s="183"/>
      <c r="E92" s="183"/>
      <c r="F92" s="183"/>
      <c r="G92" s="183"/>
      <c r="H92" s="183"/>
      <c r="I92" s="183"/>
      <c r="J92" s="79" t="s">
        <v>133</v>
      </c>
    </row>
    <row r="93" spans="1:10" ht="28.5" customHeight="1" x14ac:dyDescent="0.25">
      <c r="A93" s="183" t="s">
        <v>134</v>
      </c>
      <c r="B93" s="79">
        <v>1180</v>
      </c>
      <c r="C93" s="79"/>
      <c r="D93" s="183"/>
      <c r="E93" s="183"/>
      <c r="F93" s="183"/>
      <c r="G93" s="183"/>
      <c r="H93" s="183"/>
      <c r="I93" s="183"/>
      <c r="J93" s="79"/>
    </row>
    <row r="94" spans="1:10" ht="51.75" x14ac:dyDescent="0.25">
      <c r="A94" s="183" t="s">
        <v>135</v>
      </c>
      <c r="B94" s="79">
        <v>1190</v>
      </c>
      <c r="C94" s="79"/>
      <c r="D94" s="183"/>
      <c r="E94" s="183"/>
      <c r="F94" s="183"/>
      <c r="G94" s="183"/>
      <c r="H94" s="183"/>
      <c r="I94" s="183"/>
      <c r="J94" s="79"/>
    </row>
    <row r="95" spans="1:10" x14ac:dyDescent="0.25">
      <c r="A95" s="183" t="s">
        <v>136</v>
      </c>
      <c r="B95" s="79">
        <v>1200</v>
      </c>
      <c r="C95" s="79"/>
      <c r="D95" s="183"/>
      <c r="E95" s="183"/>
      <c r="F95" s="183"/>
      <c r="G95" s="183"/>
      <c r="H95" s="183"/>
      <c r="I95" s="183"/>
      <c r="J95" s="79"/>
    </row>
    <row r="96" spans="1:10" x14ac:dyDescent="0.25">
      <c r="A96" s="183" t="s">
        <v>137</v>
      </c>
      <c r="B96" s="79">
        <v>1210</v>
      </c>
      <c r="C96" s="79"/>
      <c r="D96" s="183"/>
      <c r="E96" s="183"/>
      <c r="F96" s="183"/>
      <c r="G96" s="183"/>
      <c r="H96" s="183"/>
      <c r="I96" s="183"/>
      <c r="J96" s="79"/>
    </row>
    <row r="97" spans="1:10" x14ac:dyDescent="0.25">
      <c r="A97" s="183" t="s">
        <v>76</v>
      </c>
      <c r="B97" s="182" t="s">
        <v>138</v>
      </c>
      <c r="C97" s="182"/>
      <c r="D97" s="183"/>
      <c r="E97" s="183"/>
      <c r="F97" s="183"/>
      <c r="G97" s="183"/>
      <c r="H97" s="183"/>
      <c r="I97" s="183"/>
      <c r="J97" s="79"/>
    </row>
    <row r="98" spans="1:10" ht="26.25" x14ac:dyDescent="0.25">
      <c r="A98" s="185" t="s">
        <v>139</v>
      </c>
      <c r="B98" s="186">
        <v>1300</v>
      </c>
      <c r="C98" s="186">
        <f>C99+C106+C113+C115</f>
        <v>110.8</v>
      </c>
      <c r="D98" s="186">
        <f t="shared" ref="D98:I98" si="0">D99+D106+D113+D115</f>
        <v>102.4</v>
      </c>
      <c r="E98" s="186">
        <f t="shared" si="0"/>
        <v>140.6</v>
      </c>
      <c r="F98" s="186">
        <f t="shared" si="0"/>
        <v>61.4</v>
      </c>
      <c r="G98" s="186">
        <f t="shared" si="0"/>
        <v>26.4</v>
      </c>
      <c r="H98" s="186">
        <f t="shared" si="0"/>
        <v>26.4</v>
      </c>
      <c r="I98" s="186">
        <f t="shared" si="0"/>
        <v>26.4</v>
      </c>
      <c r="J98" s="79" t="s">
        <v>140</v>
      </c>
    </row>
    <row r="99" spans="1:10" x14ac:dyDescent="0.25">
      <c r="A99" s="177" t="s">
        <v>141</v>
      </c>
      <c r="B99" s="79">
        <v>1310</v>
      </c>
      <c r="C99" s="79">
        <f>C100+C101+C103</f>
        <v>52.5</v>
      </c>
      <c r="D99" s="79">
        <f t="shared" ref="D99:I99" si="1">D100+D101+D103</f>
        <v>38.4</v>
      </c>
      <c r="E99" s="79">
        <f t="shared" si="1"/>
        <v>35</v>
      </c>
      <c r="F99" s="79">
        <f t="shared" si="1"/>
        <v>35</v>
      </c>
      <c r="G99" s="79">
        <f t="shared" si="1"/>
        <v>0</v>
      </c>
      <c r="H99" s="79">
        <f t="shared" si="1"/>
        <v>0</v>
      </c>
      <c r="I99" s="79">
        <f t="shared" si="1"/>
        <v>0</v>
      </c>
      <c r="J99" s="79" t="s">
        <v>142</v>
      </c>
    </row>
    <row r="100" spans="1:10" ht="26.25" x14ac:dyDescent="0.25">
      <c r="A100" s="184" t="s">
        <v>143</v>
      </c>
      <c r="B100" s="182">
        <v>1311</v>
      </c>
      <c r="C100" s="183">
        <v>14.3</v>
      </c>
      <c r="D100" s="183">
        <f>1.1+2</f>
        <v>3.1</v>
      </c>
      <c r="E100" s="183">
        <v>15</v>
      </c>
      <c r="F100" s="183">
        <f>E100</f>
        <v>15</v>
      </c>
      <c r="G100" s="183"/>
      <c r="H100" s="183"/>
      <c r="I100" s="183"/>
      <c r="J100" s="79"/>
    </row>
    <row r="101" spans="1:10" ht="26.25" x14ac:dyDescent="0.25">
      <c r="A101" s="184" t="s">
        <v>144</v>
      </c>
      <c r="B101" s="182">
        <v>1312</v>
      </c>
      <c r="C101" s="183">
        <v>4.0999999999999996</v>
      </c>
      <c r="D101" s="183">
        <v>8.1999999999999993</v>
      </c>
      <c r="E101" s="183">
        <v>10</v>
      </c>
      <c r="F101" s="183">
        <f>E101</f>
        <v>10</v>
      </c>
      <c r="G101" s="183"/>
      <c r="H101" s="183"/>
      <c r="I101" s="183"/>
      <c r="J101" s="79"/>
    </row>
    <row r="102" spans="1:10" x14ac:dyDescent="0.25">
      <c r="A102" s="184" t="s">
        <v>145</v>
      </c>
      <c r="B102" s="182">
        <v>1313</v>
      </c>
      <c r="C102" s="183"/>
      <c r="D102" s="183"/>
      <c r="E102" s="183"/>
      <c r="F102" s="183">
        <f>E102</f>
        <v>0</v>
      </c>
      <c r="G102" s="183"/>
      <c r="H102" s="183"/>
      <c r="I102" s="183"/>
      <c r="J102" s="79"/>
    </row>
    <row r="103" spans="1:10" x14ac:dyDescent="0.25">
      <c r="A103" s="184" t="s">
        <v>146</v>
      </c>
      <c r="B103" s="182">
        <v>1314</v>
      </c>
      <c r="C103" s="183">
        <v>34.1</v>
      </c>
      <c r="D103" s="183">
        <v>27.1</v>
      </c>
      <c r="E103" s="183">
        <v>10</v>
      </c>
      <c r="F103" s="183">
        <f>E103</f>
        <v>10</v>
      </c>
      <c r="G103" s="183"/>
      <c r="H103" s="183"/>
      <c r="I103" s="183"/>
      <c r="J103" s="79"/>
    </row>
    <row r="104" spans="1:10" x14ac:dyDescent="0.25">
      <c r="A104" s="184" t="s">
        <v>147</v>
      </c>
      <c r="B104" s="182">
        <v>1315</v>
      </c>
      <c r="C104" s="183"/>
      <c r="D104" s="183"/>
      <c r="E104" s="183"/>
      <c r="F104" s="183"/>
      <c r="G104" s="183"/>
      <c r="H104" s="183"/>
      <c r="I104" s="183"/>
      <c r="J104" s="79"/>
    </row>
    <row r="105" spans="1:10" x14ac:dyDescent="0.25">
      <c r="A105" s="184" t="s">
        <v>148</v>
      </c>
      <c r="B105" s="182">
        <v>1316</v>
      </c>
      <c r="C105" s="183"/>
      <c r="D105" s="183"/>
      <c r="E105" s="183"/>
      <c r="F105" s="183"/>
      <c r="G105" s="183"/>
      <c r="H105" s="183"/>
      <c r="I105" s="183"/>
      <c r="J105" s="79" t="s">
        <v>133</v>
      </c>
    </row>
    <row r="106" spans="1:10" x14ac:dyDescent="0.25">
      <c r="A106" s="183" t="s">
        <v>129</v>
      </c>
      <c r="B106" s="79">
        <v>1320</v>
      </c>
      <c r="C106" s="183">
        <v>42.3</v>
      </c>
      <c r="D106" s="183">
        <f t="shared" ref="D106:I106" si="2">D89</f>
        <v>59.4</v>
      </c>
      <c r="E106" s="183">
        <f t="shared" si="2"/>
        <v>100</v>
      </c>
      <c r="F106" s="183">
        <f t="shared" si="2"/>
        <v>25</v>
      </c>
      <c r="G106" s="183">
        <f t="shared" si="2"/>
        <v>25</v>
      </c>
      <c r="H106" s="183">
        <f t="shared" si="2"/>
        <v>25</v>
      </c>
      <c r="I106" s="183">
        <f t="shared" si="2"/>
        <v>25</v>
      </c>
      <c r="J106" s="79"/>
    </row>
    <row r="107" spans="1:10" x14ac:dyDescent="0.25">
      <c r="A107" s="183" t="s">
        <v>130</v>
      </c>
      <c r="B107" s="79">
        <v>1330</v>
      </c>
      <c r="C107" s="182"/>
      <c r="D107" s="183"/>
      <c r="E107" s="183"/>
      <c r="F107" s="183"/>
      <c r="G107" s="183"/>
      <c r="H107" s="183"/>
      <c r="I107" s="183"/>
      <c r="J107" s="79"/>
    </row>
    <row r="108" spans="1:10" ht="18.75" customHeight="1" x14ac:dyDescent="0.25">
      <c r="A108" s="183" t="s">
        <v>149</v>
      </c>
      <c r="B108" s="79">
        <v>1340</v>
      </c>
      <c r="C108" s="79"/>
      <c r="D108" s="183"/>
      <c r="E108" s="183"/>
      <c r="F108" s="183"/>
      <c r="G108" s="183"/>
      <c r="H108" s="183"/>
      <c r="I108" s="183"/>
      <c r="J108" s="79"/>
    </row>
    <row r="109" spans="1:10" x14ac:dyDescent="0.25">
      <c r="A109" s="183" t="s">
        <v>150</v>
      </c>
      <c r="B109" s="79">
        <v>1350</v>
      </c>
      <c r="C109" s="79"/>
      <c r="D109" s="183"/>
      <c r="E109" s="183"/>
      <c r="F109" s="183"/>
      <c r="G109" s="183"/>
      <c r="H109" s="183"/>
      <c r="I109" s="183"/>
      <c r="J109" s="79"/>
    </row>
    <row r="110" spans="1:10" x14ac:dyDescent="0.25">
      <c r="A110" s="183" t="s">
        <v>151</v>
      </c>
      <c r="B110" s="79">
        <v>1360</v>
      </c>
      <c r="C110" s="79"/>
      <c r="D110" s="183"/>
      <c r="E110" s="183"/>
      <c r="F110" s="183"/>
      <c r="G110" s="183"/>
      <c r="H110" s="183"/>
      <c r="I110" s="183"/>
      <c r="J110" s="79"/>
    </row>
    <row r="111" spans="1:10" x14ac:dyDescent="0.25">
      <c r="A111" s="183" t="s">
        <v>152</v>
      </c>
      <c r="B111" s="79">
        <v>1370</v>
      </c>
      <c r="C111" s="79"/>
      <c r="D111" s="183"/>
      <c r="E111" s="183"/>
      <c r="F111" s="183"/>
      <c r="G111" s="183"/>
      <c r="H111" s="183"/>
      <c r="I111" s="183"/>
      <c r="J111" s="79"/>
    </row>
    <row r="112" spans="1:10" x14ac:dyDescent="0.25">
      <c r="A112" s="183" t="s">
        <v>153</v>
      </c>
      <c r="B112" s="79">
        <v>1380</v>
      </c>
      <c r="C112" s="79"/>
      <c r="D112" s="183"/>
      <c r="E112" s="183"/>
      <c r="F112" s="183"/>
      <c r="G112" s="183"/>
      <c r="H112" s="183"/>
      <c r="I112" s="183"/>
      <c r="J112" s="79"/>
    </row>
    <row r="113" spans="1:10" ht="26.25" x14ac:dyDescent="0.25">
      <c r="A113" s="183" t="s">
        <v>154</v>
      </c>
      <c r="B113" s="79">
        <v>1390</v>
      </c>
      <c r="C113" s="79">
        <v>16</v>
      </c>
      <c r="D113" s="183">
        <v>3.2</v>
      </c>
      <c r="E113" s="183"/>
      <c r="F113" s="183"/>
      <c r="G113" s="183"/>
      <c r="H113" s="183"/>
      <c r="I113" s="183"/>
      <c r="J113" s="79"/>
    </row>
    <row r="114" spans="1:10" x14ac:dyDescent="0.25">
      <c r="A114" s="183" t="s">
        <v>155</v>
      </c>
      <c r="B114" s="79">
        <v>1400</v>
      </c>
      <c r="C114" s="79"/>
      <c r="D114" s="183"/>
      <c r="E114" s="183"/>
      <c r="F114" s="183"/>
      <c r="G114" s="183"/>
      <c r="H114" s="183"/>
      <c r="I114" s="183"/>
      <c r="J114" s="79"/>
    </row>
    <row r="115" spans="1:10" ht="26.25" x14ac:dyDescent="0.25">
      <c r="A115" s="183" t="s">
        <v>156</v>
      </c>
      <c r="B115" s="79">
        <v>1410</v>
      </c>
      <c r="C115" s="79"/>
      <c r="D115" s="183">
        <v>1.4</v>
      </c>
      <c r="E115" s="183">
        <v>5.6</v>
      </c>
      <c r="F115" s="183">
        <f>E115/4</f>
        <v>1.4</v>
      </c>
      <c r="G115" s="183">
        <v>1.4</v>
      </c>
      <c r="H115" s="183">
        <v>1.4</v>
      </c>
      <c r="I115" s="183">
        <v>1.4</v>
      </c>
      <c r="J115" s="79"/>
    </row>
    <row r="116" spans="1:10" ht="14.25" customHeight="1" x14ac:dyDescent="0.25">
      <c r="A116" s="183" t="s">
        <v>134</v>
      </c>
      <c r="B116" s="79">
        <v>1420</v>
      </c>
      <c r="C116" s="79"/>
      <c r="D116" s="183"/>
      <c r="E116" s="183"/>
      <c r="F116" s="183"/>
      <c r="G116" s="183"/>
      <c r="H116" s="183"/>
      <c r="I116" s="183"/>
      <c r="J116" s="79"/>
    </row>
    <row r="117" spans="1:10" ht="26.25" x14ac:dyDescent="0.25">
      <c r="A117" s="187" t="s">
        <v>157</v>
      </c>
      <c r="B117" s="79">
        <v>1430</v>
      </c>
      <c r="C117" s="79"/>
      <c r="D117" s="183"/>
      <c r="E117" s="183"/>
      <c r="F117" s="183"/>
      <c r="G117" s="183"/>
      <c r="H117" s="183"/>
      <c r="I117" s="183"/>
      <c r="J117" s="79"/>
    </row>
    <row r="118" spans="1:10" x14ac:dyDescent="0.25">
      <c r="A118" s="183" t="s">
        <v>158</v>
      </c>
      <c r="B118" s="79">
        <v>1440</v>
      </c>
      <c r="C118" s="79"/>
      <c r="D118" s="183"/>
      <c r="E118" s="183"/>
      <c r="F118" s="183"/>
      <c r="G118" s="183"/>
      <c r="H118" s="183"/>
      <c r="I118" s="183"/>
      <c r="J118" s="79"/>
    </row>
    <row r="119" spans="1:10" x14ac:dyDescent="0.25">
      <c r="A119" s="183" t="s">
        <v>76</v>
      </c>
      <c r="B119" s="182" t="s">
        <v>159</v>
      </c>
      <c r="C119" s="182"/>
      <c r="D119" s="183"/>
      <c r="E119" s="183"/>
      <c r="F119" s="183"/>
      <c r="G119" s="183"/>
      <c r="H119" s="183"/>
      <c r="I119" s="183"/>
      <c r="J119" s="79"/>
    </row>
    <row r="120" spans="1:10" x14ac:dyDescent="0.25">
      <c r="A120" s="183" t="s">
        <v>136</v>
      </c>
      <c r="B120" s="79">
        <v>1450</v>
      </c>
      <c r="C120" s="79"/>
      <c r="D120" s="183"/>
      <c r="E120" s="183"/>
      <c r="F120" s="183"/>
      <c r="G120" s="183"/>
      <c r="H120" s="183"/>
      <c r="I120" s="183"/>
      <c r="J120" s="79"/>
    </row>
    <row r="121" spans="1:10" ht="51" x14ac:dyDescent="0.25">
      <c r="A121" s="183" t="s">
        <v>160</v>
      </c>
      <c r="B121" s="79">
        <v>1460</v>
      </c>
      <c r="C121" s="79"/>
      <c r="D121" s="183"/>
      <c r="E121" s="183"/>
      <c r="F121" s="183"/>
      <c r="G121" s="183"/>
      <c r="H121" s="183"/>
      <c r="I121" s="183"/>
      <c r="J121" s="188" t="s">
        <v>161</v>
      </c>
    </row>
    <row r="122" spans="1:10" x14ac:dyDescent="0.25">
      <c r="A122" s="183"/>
      <c r="B122" s="182" t="s">
        <v>162</v>
      </c>
      <c r="C122" s="182"/>
      <c r="D122" s="183"/>
      <c r="E122" s="183"/>
      <c r="F122" s="183"/>
      <c r="G122" s="183"/>
      <c r="H122" s="183"/>
      <c r="I122" s="183"/>
      <c r="J122" s="79"/>
    </row>
    <row r="123" spans="1:10" x14ac:dyDescent="0.25">
      <c r="A123" s="185" t="s">
        <v>163</v>
      </c>
      <c r="B123" s="186">
        <v>1500</v>
      </c>
      <c r="C123" s="186"/>
      <c r="D123" s="183"/>
      <c r="E123" s="183"/>
      <c r="F123" s="183"/>
      <c r="G123" s="183"/>
      <c r="H123" s="183"/>
      <c r="I123" s="183"/>
      <c r="J123" s="79" t="s">
        <v>164</v>
      </c>
    </row>
    <row r="124" spans="1:10" x14ac:dyDescent="0.25">
      <c r="A124" s="183" t="s">
        <v>165</v>
      </c>
      <c r="B124" s="79">
        <v>1510</v>
      </c>
      <c r="C124" s="79"/>
      <c r="D124" s="183"/>
      <c r="E124" s="183"/>
      <c r="F124" s="183"/>
      <c r="G124" s="183"/>
      <c r="H124" s="183"/>
      <c r="I124" s="183"/>
      <c r="J124" s="79"/>
    </row>
    <row r="125" spans="1:10" x14ac:dyDescent="0.25">
      <c r="A125" s="183" t="s">
        <v>129</v>
      </c>
      <c r="B125" s="79">
        <v>1520</v>
      </c>
      <c r="C125" s="79"/>
      <c r="D125" s="183"/>
      <c r="E125" s="183"/>
      <c r="F125" s="183"/>
      <c r="G125" s="183"/>
      <c r="H125" s="183"/>
      <c r="I125" s="183"/>
      <c r="J125" s="79"/>
    </row>
    <row r="126" spans="1:10" x14ac:dyDescent="0.25">
      <c r="A126" s="183" t="s">
        <v>130</v>
      </c>
      <c r="B126" s="79">
        <v>1530</v>
      </c>
      <c r="C126" s="79"/>
      <c r="D126" s="183"/>
      <c r="E126" s="183"/>
      <c r="F126" s="183"/>
      <c r="G126" s="183"/>
      <c r="H126" s="183"/>
      <c r="I126" s="183"/>
      <c r="J126" s="79"/>
    </row>
    <row r="127" spans="1:10" x14ac:dyDescent="0.25">
      <c r="A127" s="183" t="s">
        <v>136</v>
      </c>
      <c r="B127" s="79">
        <v>1540</v>
      </c>
      <c r="C127" s="79"/>
      <c r="D127" s="183"/>
      <c r="E127" s="183"/>
      <c r="F127" s="183"/>
      <c r="G127" s="183"/>
      <c r="H127" s="183"/>
      <c r="I127" s="183"/>
      <c r="J127" s="79"/>
    </row>
    <row r="128" spans="1:10" ht="39" x14ac:dyDescent="0.25">
      <c r="A128" s="183" t="s">
        <v>166</v>
      </c>
      <c r="B128" s="79">
        <v>1550</v>
      </c>
      <c r="C128" s="79"/>
      <c r="D128" s="183"/>
      <c r="E128" s="183"/>
      <c r="F128" s="183"/>
      <c r="G128" s="183"/>
      <c r="H128" s="183"/>
      <c r="I128" s="183"/>
      <c r="J128" s="79" t="s">
        <v>167</v>
      </c>
    </row>
    <row r="129" spans="1:10" x14ac:dyDescent="0.25">
      <c r="A129" s="183" t="s">
        <v>76</v>
      </c>
      <c r="B129" s="189">
        <v>1551</v>
      </c>
      <c r="C129" s="189"/>
      <c r="D129" s="183"/>
      <c r="E129" s="183"/>
      <c r="F129" s="183"/>
      <c r="G129" s="183"/>
      <c r="H129" s="183"/>
      <c r="I129" s="183"/>
      <c r="J129" s="183"/>
    </row>
    <row r="130" spans="1:10" ht="25.5" x14ac:dyDescent="0.25">
      <c r="A130" s="158" t="s">
        <v>168</v>
      </c>
      <c r="B130" s="190">
        <v>1600</v>
      </c>
      <c r="C130" s="190"/>
      <c r="D130" s="183"/>
      <c r="E130" s="183"/>
      <c r="F130" s="183"/>
      <c r="G130" s="183"/>
      <c r="H130" s="183"/>
      <c r="I130" s="183"/>
      <c r="J130" s="183"/>
    </row>
    <row r="131" spans="1:10" ht="25.5" x14ac:dyDescent="0.25">
      <c r="A131" s="158" t="s">
        <v>169</v>
      </c>
      <c r="B131" s="190">
        <v>1700</v>
      </c>
      <c r="C131" s="190"/>
      <c r="D131" s="183"/>
      <c r="E131" s="183"/>
      <c r="F131" s="183"/>
      <c r="G131" s="183"/>
      <c r="H131" s="183"/>
      <c r="I131" s="183"/>
      <c r="J131" s="183"/>
    </row>
    <row r="132" spans="1:10" x14ac:dyDescent="0.25">
      <c r="A132" s="231" t="s">
        <v>170</v>
      </c>
      <c r="B132" s="232"/>
      <c r="C132" s="232"/>
      <c r="D132" s="232"/>
      <c r="E132" s="232"/>
      <c r="F132" s="232"/>
      <c r="G132" s="232"/>
      <c r="H132" s="232"/>
      <c r="I132" s="232"/>
      <c r="J132" s="233"/>
    </row>
    <row r="133" spans="1:10" x14ac:dyDescent="0.25">
      <c r="A133" s="183" t="s">
        <v>129</v>
      </c>
      <c r="B133" s="79">
        <v>2000</v>
      </c>
      <c r="C133" s="79"/>
      <c r="D133" s="183"/>
      <c r="E133" s="183"/>
      <c r="F133" s="183"/>
      <c r="G133" s="183"/>
      <c r="H133" s="183"/>
      <c r="I133" s="183"/>
      <c r="J133" s="79" t="s">
        <v>171</v>
      </c>
    </row>
    <row r="134" spans="1:10" x14ac:dyDescent="0.25">
      <c r="A134" s="170" t="s">
        <v>172</v>
      </c>
      <c r="B134" s="182">
        <v>2001</v>
      </c>
      <c r="C134" s="167">
        <v>1916.2</v>
      </c>
      <c r="D134" s="161">
        <v>2196.8000000000002</v>
      </c>
      <c r="E134" s="161">
        <v>2130.8000000000002</v>
      </c>
      <c r="F134" s="162">
        <f>E134/4</f>
        <v>532.70000000000005</v>
      </c>
      <c r="G134" s="162">
        <v>532.70000000000005</v>
      </c>
      <c r="H134" s="162">
        <v>532.70000000000005</v>
      </c>
      <c r="I134" s="162">
        <v>532.70000000000005</v>
      </c>
      <c r="J134" s="79"/>
    </row>
    <row r="135" spans="1:10" x14ac:dyDescent="0.25">
      <c r="A135" s="183" t="s">
        <v>130</v>
      </c>
      <c r="B135" s="79">
        <v>2010</v>
      </c>
      <c r="C135" s="183"/>
      <c r="D135" s="183"/>
      <c r="E135" s="183"/>
      <c r="F135" s="183"/>
      <c r="G135" s="183"/>
      <c r="H135" s="183"/>
      <c r="I135" s="183"/>
      <c r="J135" s="79" t="s">
        <v>173</v>
      </c>
    </row>
    <row r="136" spans="1:10" x14ac:dyDescent="0.25">
      <c r="A136" s="170" t="s">
        <v>172</v>
      </c>
      <c r="B136" s="191">
        <v>2011</v>
      </c>
      <c r="C136" s="191">
        <v>416.2</v>
      </c>
      <c r="D136" s="192">
        <v>439.1</v>
      </c>
      <c r="E136" s="193">
        <v>468.7</v>
      </c>
      <c r="F136" s="193">
        <f>E136/4</f>
        <v>117.175</v>
      </c>
      <c r="G136" s="193">
        <v>117.175</v>
      </c>
      <c r="H136" s="193">
        <v>117.175</v>
      </c>
      <c r="I136" s="193">
        <v>117.175</v>
      </c>
      <c r="J136" s="79"/>
    </row>
    <row r="137" spans="1:10" x14ac:dyDescent="0.25">
      <c r="A137" s="183" t="s">
        <v>165</v>
      </c>
      <c r="B137" s="179">
        <v>2020</v>
      </c>
      <c r="C137" s="179"/>
      <c r="D137" s="193"/>
      <c r="E137" s="193"/>
      <c r="F137" s="193"/>
      <c r="G137" s="193"/>
      <c r="H137" s="193"/>
      <c r="I137" s="193"/>
      <c r="J137" s="79" t="s">
        <v>174</v>
      </c>
    </row>
    <row r="138" spans="1:10" x14ac:dyDescent="0.25">
      <c r="A138" s="170" t="s">
        <v>172</v>
      </c>
      <c r="B138" s="191">
        <v>2021</v>
      </c>
      <c r="C138" s="191"/>
      <c r="D138" s="193"/>
      <c r="E138" s="193"/>
      <c r="F138" s="193"/>
      <c r="G138" s="193"/>
      <c r="H138" s="193"/>
      <c r="I138" s="193"/>
      <c r="J138" s="79"/>
    </row>
    <row r="139" spans="1:10" ht="26.25" x14ac:dyDescent="0.25">
      <c r="A139" s="183" t="s">
        <v>156</v>
      </c>
      <c r="B139" s="179">
        <v>2030</v>
      </c>
      <c r="C139" s="179"/>
      <c r="D139" s="193"/>
      <c r="E139" s="193"/>
      <c r="F139" s="193"/>
      <c r="G139" s="193"/>
      <c r="H139" s="193"/>
      <c r="I139" s="193"/>
      <c r="J139" s="79" t="s">
        <v>175</v>
      </c>
    </row>
    <row r="140" spans="1:10" x14ac:dyDescent="0.25">
      <c r="A140" s="170" t="s">
        <v>172</v>
      </c>
      <c r="B140" s="191">
        <v>2031</v>
      </c>
      <c r="C140" s="191"/>
      <c r="D140" s="193"/>
      <c r="E140" s="193"/>
      <c r="F140" s="193"/>
      <c r="G140" s="193"/>
      <c r="H140" s="193"/>
      <c r="I140" s="193"/>
      <c r="J140" s="79"/>
    </row>
    <row r="141" spans="1:10" x14ac:dyDescent="0.25">
      <c r="A141" s="183" t="s">
        <v>136</v>
      </c>
      <c r="B141" s="179">
        <v>2040</v>
      </c>
      <c r="C141" s="179"/>
      <c r="D141" s="193"/>
      <c r="E141" s="193"/>
      <c r="F141" s="193"/>
      <c r="G141" s="193"/>
      <c r="H141" s="193"/>
      <c r="I141" s="193"/>
      <c r="J141" s="79" t="s">
        <v>176</v>
      </c>
    </row>
    <row r="142" spans="1:10" ht="26.25" x14ac:dyDescent="0.25">
      <c r="A142" s="183" t="s">
        <v>177</v>
      </c>
      <c r="B142" s="179">
        <v>2050</v>
      </c>
      <c r="C142" s="179"/>
      <c r="D142" s="193"/>
      <c r="E142" s="193"/>
      <c r="F142" s="193"/>
      <c r="G142" s="193"/>
      <c r="H142" s="193"/>
      <c r="I142" s="193"/>
      <c r="J142" s="79" t="s">
        <v>178</v>
      </c>
    </row>
    <row r="143" spans="1:10" x14ac:dyDescent="0.25">
      <c r="A143" s="170" t="s">
        <v>172</v>
      </c>
      <c r="B143" s="191">
        <v>2051</v>
      </c>
      <c r="C143" s="191"/>
      <c r="D143" s="193"/>
      <c r="E143" s="193"/>
      <c r="F143" s="193"/>
      <c r="G143" s="193"/>
      <c r="H143" s="193"/>
      <c r="I143" s="193"/>
      <c r="J143" s="79"/>
    </row>
    <row r="144" spans="1:10" ht="26.25" x14ac:dyDescent="0.25">
      <c r="A144" s="185" t="s">
        <v>179</v>
      </c>
      <c r="B144" s="194">
        <v>2060</v>
      </c>
      <c r="C144" s="194"/>
      <c r="D144" s="193"/>
      <c r="E144" s="193"/>
      <c r="F144" s="193"/>
      <c r="G144" s="193"/>
      <c r="H144" s="193"/>
      <c r="I144" s="193"/>
      <c r="J144" s="79"/>
    </row>
    <row r="145" spans="1:10" x14ac:dyDescent="0.25">
      <c r="A145" s="234" t="s">
        <v>180</v>
      </c>
      <c r="B145" s="235"/>
      <c r="C145" s="235"/>
      <c r="D145" s="235"/>
      <c r="E145" s="235"/>
      <c r="F145" s="235"/>
      <c r="G145" s="235"/>
      <c r="H145" s="235"/>
      <c r="I145" s="235"/>
      <c r="J145" s="236"/>
    </row>
    <row r="146" spans="1:10" ht="20.25" customHeight="1" x14ac:dyDescent="0.25">
      <c r="A146" s="158" t="s">
        <v>181</v>
      </c>
      <c r="B146" s="194">
        <v>3000</v>
      </c>
      <c r="C146" s="194"/>
      <c r="D146" s="193"/>
      <c r="E146" s="193"/>
      <c r="F146" s="193"/>
      <c r="G146" s="193"/>
      <c r="H146" s="193"/>
      <c r="I146" s="193"/>
      <c r="J146" s="79" t="s">
        <v>182</v>
      </c>
    </row>
    <row r="147" spans="1:10" ht="25.5" x14ac:dyDescent="0.25">
      <c r="A147" s="195" t="s">
        <v>183</v>
      </c>
      <c r="B147" s="191">
        <v>3001</v>
      </c>
      <c r="C147" s="191"/>
      <c r="D147" s="193"/>
      <c r="E147" s="193"/>
      <c r="F147" s="193"/>
      <c r="G147" s="193"/>
      <c r="H147" s="193"/>
      <c r="I147" s="193"/>
      <c r="J147" s="79"/>
    </row>
    <row r="148" spans="1:10" ht="25.5" x14ac:dyDescent="0.25">
      <c r="A148" s="195" t="s">
        <v>184</v>
      </c>
      <c r="B148" s="191">
        <v>3002</v>
      </c>
      <c r="C148" s="191"/>
      <c r="D148" s="193"/>
      <c r="E148" s="193"/>
      <c r="F148" s="193"/>
      <c r="G148" s="193"/>
      <c r="H148" s="193"/>
      <c r="I148" s="193"/>
      <c r="J148" s="79"/>
    </row>
    <row r="149" spans="1:10" ht="26.25" x14ac:dyDescent="0.25">
      <c r="A149" s="158" t="s">
        <v>185</v>
      </c>
      <c r="B149" s="194">
        <v>3100</v>
      </c>
      <c r="C149" s="194"/>
      <c r="D149" s="193"/>
      <c r="E149" s="193"/>
      <c r="F149" s="193"/>
      <c r="G149" s="193"/>
      <c r="H149" s="193"/>
      <c r="I149" s="193"/>
      <c r="J149" s="79" t="s">
        <v>186</v>
      </c>
    </row>
    <row r="150" spans="1:10" x14ac:dyDescent="0.25">
      <c r="A150" s="147" t="s">
        <v>187</v>
      </c>
      <c r="B150" s="79">
        <v>3110</v>
      </c>
      <c r="C150" s="79"/>
      <c r="D150" s="183"/>
      <c r="E150" s="183"/>
      <c r="F150" s="183"/>
      <c r="G150" s="183"/>
      <c r="H150" s="183"/>
      <c r="I150" s="183"/>
      <c r="J150" s="79"/>
    </row>
    <row r="151" spans="1:10" x14ac:dyDescent="0.25">
      <c r="A151" s="170" t="s">
        <v>172</v>
      </c>
      <c r="B151" s="182">
        <v>3111</v>
      </c>
      <c r="C151" s="182"/>
      <c r="D151" s="183"/>
      <c r="E151" s="183"/>
      <c r="F151" s="183"/>
      <c r="G151" s="183"/>
      <c r="H151" s="183"/>
      <c r="I151" s="183"/>
      <c r="J151" s="79"/>
    </row>
    <row r="152" spans="1:10" ht="25.5" x14ac:dyDescent="0.25">
      <c r="A152" s="147" t="s">
        <v>188</v>
      </c>
      <c r="B152" s="79">
        <v>3120</v>
      </c>
      <c r="C152" s="79"/>
      <c r="D152" s="183"/>
      <c r="E152" s="183"/>
      <c r="F152" s="183"/>
      <c r="G152" s="183"/>
      <c r="H152" s="183"/>
      <c r="I152" s="183"/>
      <c r="J152" s="79"/>
    </row>
    <row r="153" spans="1:10" x14ac:dyDescent="0.25">
      <c r="A153" s="170" t="s">
        <v>172</v>
      </c>
      <c r="B153" s="182">
        <v>3121</v>
      </c>
      <c r="C153" s="182"/>
      <c r="D153" s="183"/>
      <c r="E153" s="183"/>
      <c r="F153" s="183"/>
      <c r="G153" s="183"/>
      <c r="H153" s="183"/>
      <c r="I153" s="183"/>
      <c r="J153" s="79"/>
    </row>
    <row r="154" spans="1:10" ht="25.5" x14ac:dyDescent="0.25">
      <c r="A154" s="147" t="s">
        <v>189</v>
      </c>
      <c r="B154" s="79">
        <v>3130</v>
      </c>
      <c r="C154" s="79"/>
      <c r="D154" s="196"/>
      <c r="E154" s="196"/>
      <c r="F154" s="196"/>
      <c r="G154" s="196"/>
      <c r="H154" s="196"/>
      <c r="I154" s="196"/>
      <c r="J154" s="79"/>
    </row>
    <row r="155" spans="1:10" x14ac:dyDescent="0.25">
      <c r="A155" s="170" t="s">
        <v>172</v>
      </c>
      <c r="B155" s="182">
        <v>3131</v>
      </c>
      <c r="C155" s="182"/>
      <c r="D155" s="196"/>
      <c r="E155" s="196"/>
      <c r="F155" s="196"/>
      <c r="G155" s="196"/>
      <c r="H155" s="196"/>
      <c r="I155" s="196"/>
      <c r="J155" s="79"/>
    </row>
    <row r="156" spans="1:10" ht="25.5" x14ac:dyDescent="0.25">
      <c r="A156" s="147" t="s">
        <v>190</v>
      </c>
      <c r="B156" s="79">
        <v>3140</v>
      </c>
      <c r="C156" s="79"/>
      <c r="D156" s="196"/>
      <c r="E156" s="196"/>
      <c r="F156" s="196"/>
      <c r="G156" s="196"/>
      <c r="H156" s="196"/>
      <c r="I156" s="196"/>
      <c r="J156" s="79"/>
    </row>
    <row r="157" spans="1:10" x14ac:dyDescent="0.25">
      <c r="A157" s="170" t="s">
        <v>172</v>
      </c>
      <c r="B157" s="182">
        <v>3141</v>
      </c>
      <c r="C157" s="182"/>
      <c r="D157" s="196"/>
      <c r="E157" s="196"/>
      <c r="F157" s="196"/>
      <c r="G157" s="196"/>
      <c r="H157" s="196"/>
      <c r="I157" s="196"/>
      <c r="J157" s="79"/>
    </row>
    <row r="158" spans="1:10" ht="38.25" x14ac:dyDescent="0.25">
      <c r="A158" s="147" t="s">
        <v>191</v>
      </c>
      <c r="B158" s="79">
        <v>3150</v>
      </c>
      <c r="C158" s="79"/>
      <c r="D158" s="196"/>
      <c r="E158" s="196"/>
      <c r="F158" s="196"/>
      <c r="G158" s="196"/>
      <c r="H158" s="196"/>
      <c r="I158" s="196"/>
      <c r="J158" s="79"/>
    </row>
    <row r="159" spans="1:10" x14ac:dyDescent="0.25">
      <c r="A159" s="170" t="s">
        <v>172</v>
      </c>
      <c r="B159" s="182">
        <v>3151</v>
      </c>
      <c r="C159" s="182"/>
      <c r="D159" s="196"/>
      <c r="E159" s="196"/>
      <c r="F159" s="196"/>
      <c r="G159" s="196"/>
      <c r="H159" s="196"/>
      <c r="I159" s="196"/>
      <c r="J159" s="79"/>
    </row>
    <row r="160" spans="1:10" x14ac:dyDescent="0.25">
      <c r="A160" s="147" t="s">
        <v>192</v>
      </c>
      <c r="B160" s="79">
        <v>3160</v>
      </c>
      <c r="C160" s="79"/>
      <c r="D160" s="196"/>
      <c r="E160" s="196"/>
      <c r="F160" s="196"/>
      <c r="G160" s="196"/>
      <c r="H160" s="196"/>
      <c r="I160" s="196"/>
      <c r="J160" s="79"/>
    </row>
    <row r="161" spans="1:15" x14ac:dyDescent="0.25">
      <c r="A161" s="170" t="s">
        <v>172</v>
      </c>
      <c r="B161" s="182">
        <v>3161</v>
      </c>
      <c r="C161" s="182"/>
      <c r="D161" s="196"/>
      <c r="E161" s="196"/>
      <c r="F161" s="196"/>
      <c r="G161" s="196"/>
      <c r="H161" s="196"/>
      <c r="I161" s="196"/>
      <c r="J161" s="79"/>
    </row>
    <row r="162" spans="1:15" x14ac:dyDescent="0.25">
      <c r="A162" s="222" t="s">
        <v>193</v>
      </c>
      <c r="B162" s="223"/>
      <c r="C162" s="223"/>
      <c r="D162" s="223"/>
      <c r="E162" s="223"/>
      <c r="F162" s="223"/>
      <c r="G162" s="223"/>
      <c r="H162" s="223"/>
      <c r="I162" s="223"/>
      <c r="J162" s="224"/>
    </row>
    <row r="163" spans="1:15" ht="25.5" x14ac:dyDescent="0.25">
      <c r="A163" s="158" t="s">
        <v>194</v>
      </c>
      <c r="B163" s="186">
        <v>4000</v>
      </c>
      <c r="C163" s="186"/>
      <c r="D163" s="196"/>
      <c r="E163" s="196"/>
      <c r="F163" s="196"/>
      <c r="G163" s="196"/>
      <c r="H163" s="196"/>
      <c r="I163" s="196"/>
      <c r="J163" s="79" t="s">
        <v>195</v>
      </c>
    </row>
    <row r="164" spans="1:15" x14ac:dyDescent="0.25">
      <c r="A164" s="197" t="s">
        <v>196</v>
      </c>
      <c r="B164" s="182">
        <v>4001</v>
      </c>
      <c r="C164" s="182"/>
      <c r="D164" s="196"/>
      <c r="E164" s="196"/>
      <c r="F164" s="196"/>
      <c r="G164" s="196"/>
      <c r="H164" s="196"/>
      <c r="I164" s="196"/>
      <c r="J164" s="79"/>
    </row>
    <row r="165" spans="1:15" x14ac:dyDescent="0.25">
      <c r="A165" s="197" t="s">
        <v>197</v>
      </c>
      <c r="B165" s="182">
        <v>4002</v>
      </c>
      <c r="C165" s="182"/>
      <c r="D165" s="196"/>
      <c r="E165" s="196"/>
      <c r="F165" s="196"/>
      <c r="G165" s="196"/>
      <c r="H165" s="196"/>
      <c r="I165" s="196"/>
      <c r="J165" s="79"/>
    </row>
    <row r="166" spans="1:15" x14ac:dyDescent="0.25">
      <c r="A166" s="197" t="s">
        <v>198</v>
      </c>
      <c r="B166" s="182">
        <v>4003</v>
      </c>
      <c r="C166" s="182"/>
      <c r="D166" s="196"/>
      <c r="E166" s="196"/>
      <c r="F166" s="196"/>
      <c r="G166" s="196"/>
      <c r="H166" s="196"/>
      <c r="I166" s="196"/>
      <c r="J166" s="79"/>
    </row>
    <row r="167" spans="1:15" x14ac:dyDescent="0.25">
      <c r="A167" s="147" t="s">
        <v>199</v>
      </c>
      <c r="B167" s="79">
        <v>4010</v>
      </c>
      <c r="C167" s="79"/>
      <c r="D167" s="196"/>
      <c r="E167" s="196"/>
      <c r="F167" s="196"/>
      <c r="G167" s="196"/>
      <c r="H167" s="196"/>
      <c r="I167" s="196"/>
      <c r="J167" s="79"/>
    </row>
    <row r="168" spans="1:15" ht="25.5" x14ac:dyDescent="0.25">
      <c r="A168" s="158" t="s">
        <v>200</v>
      </c>
      <c r="B168" s="186">
        <v>4020</v>
      </c>
      <c r="C168" s="186"/>
      <c r="D168" s="196"/>
      <c r="E168" s="196"/>
      <c r="F168" s="196"/>
      <c r="G168" s="196"/>
      <c r="H168" s="196"/>
      <c r="I168" s="196"/>
      <c r="J168" s="79" t="s">
        <v>201</v>
      </c>
    </row>
    <row r="169" spans="1:15" x14ac:dyDescent="0.25">
      <c r="A169" s="197" t="s">
        <v>196</v>
      </c>
      <c r="B169" s="182">
        <v>4021</v>
      </c>
      <c r="C169" s="182"/>
      <c r="D169" s="196"/>
      <c r="E169" s="196"/>
      <c r="F169" s="196"/>
      <c r="G169" s="196"/>
      <c r="H169" s="196"/>
      <c r="I169" s="196"/>
      <c r="J169" s="79"/>
    </row>
    <row r="170" spans="1:15" x14ac:dyDescent="0.25">
      <c r="A170" s="197" t="s">
        <v>197</v>
      </c>
      <c r="B170" s="182">
        <v>4022</v>
      </c>
      <c r="C170" s="182"/>
      <c r="D170" s="196"/>
      <c r="E170" s="196"/>
      <c r="F170" s="196"/>
      <c r="G170" s="196"/>
      <c r="H170" s="196"/>
      <c r="I170" s="196"/>
      <c r="J170" s="79"/>
    </row>
    <row r="171" spans="1:15" x14ac:dyDescent="0.25">
      <c r="A171" s="197" t="s">
        <v>198</v>
      </c>
      <c r="B171" s="182">
        <v>4023</v>
      </c>
      <c r="C171" s="182"/>
      <c r="D171" s="196"/>
      <c r="E171" s="196"/>
      <c r="F171" s="196"/>
      <c r="G171" s="196"/>
      <c r="H171" s="196"/>
      <c r="I171" s="196"/>
      <c r="J171" s="79"/>
    </row>
    <row r="172" spans="1:15" x14ac:dyDescent="0.25">
      <c r="A172" s="147" t="s">
        <v>202</v>
      </c>
      <c r="B172" s="79">
        <v>4030</v>
      </c>
      <c r="C172" s="79"/>
      <c r="D172" s="196"/>
      <c r="E172" s="196"/>
      <c r="F172" s="196"/>
      <c r="G172" s="196"/>
      <c r="H172" s="196"/>
      <c r="I172" s="196"/>
      <c r="J172" s="79"/>
    </row>
    <row r="173" spans="1:15" x14ac:dyDescent="0.25">
      <c r="A173" s="222" t="s">
        <v>203</v>
      </c>
      <c r="B173" s="223"/>
      <c r="C173" s="223"/>
      <c r="D173" s="223"/>
      <c r="E173" s="223"/>
      <c r="F173" s="223"/>
      <c r="G173" s="223"/>
      <c r="H173" s="223"/>
      <c r="I173" s="223"/>
      <c r="J173" s="224"/>
    </row>
    <row r="174" spans="1:15" ht="25.5" x14ac:dyDescent="0.25">
      <c r="A174" s="158" t="s">
        <v>204</v>
      </c>
      <c r="B174" s="186">
        <v>5000</v>
      </c>
      <c r="C174" s="186">
        <f>C48</f>
        <v>245.4</v>
      </c>
      <c r="D174" s="186">
        <f t="shared" ref="D174:I174" si="3">D48</f>
        <v>333.5</v>
      </c>
      <c r="E174" s="186">
        <f t="shared" si="3"/>
        <v>0</v>
      </c>
      <c r="F174" s="186">
        <f t="shared" si="3"/>
        <v>0</v>
      </c>
      <c r="G174" s="186">
        <f t="shared" si="3"/>
        <v>0</v>
      </c>
      <c r="H174" s="186">
        <f t="shared" si="3"/>
        <v>0</v>
      </c>
      <c r="I174" s="186">
        <f t="shared" si="3"/>
        <v>0</v>
      </c>
      <c r="J174" s="79"/>
    </row>
    <row r="175" spans="1:15" ht="25.5" x14ac:dyDescent="0.25">
      <c r="A175" s="158" t="s">
        <v>205</v>
      </c>
      <c r="B175" s="186">
        <v>5010</v>
      </c>
      <c r="C175" s="186">
        <f>C89+C100+C101+C103+C106+C113</f>
        <v>153.1</v>
      </c>
      <c r="D175" s="186">
        <f>D89+D100+D101+D103+D106+D113</f>
        <v>160.4</v>
      </c>
      <c r="E175" s="186"/>
      <c r="F175" s="186">
        <v>0</v>
      </c>
      <c r="G175" s="186">
        <v>0</v>
      </c>
      <c r="H175" s="186">
        <v>0</v>
      </c>
      <c r="I175" s="186">
        <v>0</v>
      </c>
      <c r="J175" s="79"/>
    </row>
    <row r="176" spans="1:15" ht="19.5" customHeight="1" x14ac:dyDescent="0.25">
      <c r="A176" s="147" t="s">
        <v>206</v>
      </c>
      <c r="B176" s="79">
        <v>5020</v>
      </c>
      <c r="C176" s="79">
        <f>C48-C89</f>
        <v>203.10000000000002</v>
      </c>
      <c r="D176" s="198">
        <v>270.2</v>
      </c>
      <c r="E176" s="198"/>
      <c r="F176" s="79">
        <v>0</v>
      </c>
      <c r="G176" s="79">
        <v>0</v>
      </c>
      <c r="H176" s="79">
        <v>0</v>
      </c>
      <c r="I176" s="79">
        <v>0</v>
      </c>
      <c r="J176" s="79" t="s">
        <v>207</v>
      </c>
      <c r="L176" s="87"/>
      <c r="M176" s="87"/>
      <c r="N176" s="87"/>
      <c r="O176" s="87"/>
    </row>
    <row r="177" spans="1:15" ht="19.5" customHeight="1" x14ac:dyDescent="0.25">
      <c r="A177" s="195" t="s">
        <v>208</v>
      </c>
      <c r="B177" s="182">
        <v>5021</v>
      </c>
      <c r="C177" s="196"/>
      <c r="D177" s="196"/>
      <c r="E177" s="196"/>
      <c r="F177" s="196"/>
      <c r="G177" s="196"/>
      <c r="H177" s="196"/>
      <c r="I177" s="196"/>
      <c r="J177" s="79"/>
    </row>
    <row r="178" spans="1:15" ht="19.5" customHeight="1" x14ac:dyDescent="0.25">
      <c r="A178" s="195" t="s">
        <v>209</v>
      </c>
      <c r="B178" s="182">
        <v>5022</v>
      </c>
      <c r="C178" s="196"/>
      <c r="D178" s="196"/>
      <c r="E178" s="196"/>
      <c r="F178" s="196"/>
      <c r="G178" s="196"/>
      <c r="H178" s="196"/>
      <c r="I178" s="196"/>
      <c r="J178" s="79"/>
    </row>
    <row r="179" spans="1:15" ht="29.25" customHeight="1" x14ac:dyDescent="0.25">
      <c r="A179" s="166" t="s">
        <v>210</v>
      </c>
      <c r="B179" s="79">
        <v>5030</v>
      </c>
      <c r="C179" s="79">
        <f>C176-C100-C101-C103-C106-C113</f>
        <v>92.300000000000026</v>
      </c>
      <c r="D179" s="79">
        <v>142.4</v>
      </c>
      <c r="E179" s="79"/>
      <c r="F179" s="79">
        <v>0</v>
      </c>
      <c r="G179" s="79">
        <v>0</v>
      </c>
      <c r="H179" s="79">
        <v>0</v>
      </c>
      <c r="I179" s="79">
        <v>0</v>
      </c>
      <c r="J179" s="79" t="s">
        <v>211</v>
      </c>
      <c r="L179" s="87"/>
      <c r="M179" s="87"/>
      <c r="N179" s="87"/>
      <c r="O179" s="87"/>
    </row>
    <row r="180" spans="1:15" ht="17.25" customHeight="1" x14ac:dyDescent="0.25">
      <c r="A180" s="195" t="s">
        <v>208</v>
      </c>
      <c r="B180" s="182">
        <v>5031</v>
      </c>
      <c r="C180" s="196"/>
      <c r="D180" s="196"/>
      <c r="E180" s="196"/>
      <c r="F180" s="196"/>
      <c r="G180" s="196"/>
      <c r="H180" s="196"/>
      <c r="I180" s="196"/>
      <c r="J180" s="79"/>
    </row>
    <row r="181" spans="1:15" ht="18.75" customHeight="1" x14ac:dyDescent="0.25">
      <c r="A181" s="195" t="s">
        <v>209</v>
      </c>
      <c r="B181" s="182">
        <v>5032</v>
      </c>
      <c r="C181" s="196"/>
      <c r="D181" s="196"/>
      <c r="E181" s="196"/>
      <c r="F181" s="196"/>
      <c r="G181" s="196"/>
      <c r="H181" s="196"/>
      <c r="I181" s="196"/>
      <c r="J181" s="79"/>
    </row>
    <row r="182" spans="1:15" ht="26.25" customHeight="1" x14ac:dyDescent="0.25">
      <c r="A182" s="166" t="s">
        <v>212</v>
      </c>
      <c r="B182" s="79">
        <v>5040</v>
      </c>
      <c r="C182" s="79">
        <f>C174-C175</f>
        <v>92.300000000000011</v>
      </c>
      <c r="D182" s="79">
        <v>142.4</v>
      </c>
      <c r="E182" s="79"/>
      <c r="F182" s="79">
        <f t="shared" ref="F182:I182" si="4">F174-F175</f>
        <v>0</v>
      </c>
      <c r="G182" s="79">
        <f t="shared" si="4"/>
        <v>0</v>
      </c>
      <c r="H182" s="79">
        <f t="shared" si="4"/>
        <v>0</v>
      </c>
      <c r="I182" s="79">
        <f t="shared" si="4"/>
        <v>0</v>
      </c>
      <c r="J182" s="199" t="s">
        <v>213</v>
      </c>
    </row>
    <row r="183" spans="1:15" ht="21.75" customHeight="1" x14ac:dyDescent="0.25">
      <c r="A183" s="195" t="s">
        <v>208</v>
      </c>
      <c r="B183" s="182">
        <v>5041</v>
      </c>
      <c r="C183" s="196"/>
      <c r="D183" s="196"/>
      <c r="E183" s="196"/>
      <c r="F183" s="196"/>
      <c r="G183" s="196"/>
      <c r="H183" s="196"/>
      <c r="I183" s="196"/>
      <c r="J183" s="199"/>
    </row>
    <row r="184" spans="1:15" ht="20.25" customHeight="1" x14ac:dyDescent="0.25">
      <c r="A184" s="195" t="s">
        <v>209</v>
      </c>
      <c r="B184" s="182">
        <v>5042</v>
      </c>
      <c r="C184" s="196"/>
      <c r="D184" s="196"/>
      <c r="E184" s="196"/>
      <c r="F184" s="196"/>
      <c r="G184" s="196"/>
      <c r="H184" s="196"/>
      <c r="I184" s="196"/>
      <c r="J184" s="199"/>
    </row>
    <row r="185" spans="1:15" ht="20.25" customHeight="1" x14ac:dyDescent="0.25">
      <c r="A185" s="147" t="s">
        <v>214</v>
      </c>
      <c r="B185" s="79">
        <v>5050</v>
      </c>
      <c r="C185" s="196">
        <v>46.6</v>
      </c>
      <c r="D185" s="196">
        <v>25.6</v>
      </c>
      <c r="E185" s="196"/>
      <c r="F185" s="196">
        <v>0</v>
      </c>
      <c r="G185" s="196">
        <v>0</v>
      </c>
      <c r="H185" s="196">
        <v>0</v>
      </c>
      <c r="I185" s="196">
        <v>0</v>
      </c>
      <c r="J185" s="199"/>
    </row>
    <row r="186" spans="1:15" ht="30" customHeight="1" x14ac:dyDescent="0.25">
      <c r="A186" s="158" t="s">
        <v>215</v>
      </c>
      <c r="B186" s="186">
        <v>5060</v>
      </c>
      <c r="C186" s="186">
        <f>C182-C185</f>
        <v>45.70000000000001</v>
      </c>
      <c r="D186" s="186">
        <f t="shared" ref="D186:F186" si="5">D182-D185</f>
        <v>116.80000000000001</v>
      </c>
      <c r="E186" s="186">
        <f t="shared" si="5"/>
        <v>0</v>
      </c>
      <c r="F186" s="196">
        <f t="shared" si="5"/>
        <v>0</v>
      </c>
      <c r="G186" s="196">
        <f t="shared" ref="G186:I186" si="6">G182-G185</f>
        <v>0</v>
      </c>
      <c r="H186" s="196">
        <f t="shared" si="6"/>
        <v>0</v>
      </c>
      <c r="I186" s="196">
        <f t="shared" si="6"/>
        <v>0</v>
      </c>
      <c r="J186" s="200" t="s">
        <v>216</v>
      </c>
    </row>
    <row r="187" spans="1:15" ht="19.5" customHeight="1" x14ac:dyDescent="0.25">
      <c r="A187" s="147" t="s">
        <v>208</v>
      </c>
      <c r="B187" s="79">
        <v>5061</v>
      </c>
      <c r="C187" s="79"/>
      <c r="D187" s="196"/>
      <c r="E187" s="196"/>
      <c r="F187" s="196"/>
      <c r="G187" s="196"/>
      <c r="H187" s="196"/>
      <c r="I187" s="196"/>
      <c r="J187" s="79"/>
    </row>
    <row r="188" spans="1:15" x14ac:dyDescent="0.25">
      <c r="A188" s="147" t="s">
        <v>209</v>
      </c>
      <c r="B188" s="79">
        <v>5062</v>
      </c>
      <c r="C188" s="79"/>
      <c r="D188" s="196"/>
      <c r="E188" s="196"/>
      <c r="F188" s="196"/>
      <c r="G188" s="196"/>
      <c r="H188" s="196"/>
      <c r="I188" s="196"/>
      <c r="J188" s="79"/>
    </row>
    <row r="189" spans="1:15" x14ac:dyDescent="0.25">
      <c r="A189" s="222" t="s">
        <v>217</v>
      </c>
      <c r="B189" s="223"/>
      <c r="C189" s="223"/>
      <c r="D189" s="223"/>
      <c r="E189" s="223"/>
      <c r="F189" s="223"/>
      <c r="G189" s="223"/>
      <c r="H189" s="223"/>
      <c r="I189" s="223"/>
      <c r="J189" s="224"/>
    </row>
    <row r="190" spans="1:15" ht="25.5" x14ac:dyDescent="0.25">
      <c r="A190" s="147" t="s">
        <v>218</v>
      </c>
      <c r="B190" s="175">
        <v>6000</v>
      </c>
      <c r="C190" s="175"/>
      <c r="D190" s="175"/>
      <c r="E190" s="175"/>
      <c r="F190" s="175"/>
      <c r="G190" s="175"/>
      <c r="H190" s="175"/>
      <c r="I190" s="175"/>
      <c r="J190" s="175"/>
    </row>
    <row r="191" spans="1:15" ht="38.25" x14ac:dyDescent="0.25">
      <c r="A191" s="147" t="s">
        <v>219</v>
      </c>
      <c r="B191" s="175">
        <v>6010</v>
      </c>
      <c r="C191" s="175"/>
      <c r="D191" s="175"/>
      <c r="E191" s="175"/>
      <c r="F191" s="175"/>
      <c r="G191" s="175"/>
      <c r="H191" s="175"/>
      <c r="I191" s="175"/>
      <c r="J191" s="175"/>
    </row>
    <row r="192" spans="1:15" x14ac:dyDescent="0.25">
      <c r="A192" s="147" t="s">
        <v>220</v>
      </c>
      <c r="B192" s="175">
        <v>6020</v>
      </c>
      <c r="C192" s="175"/>
      <c r="D192" s="175"/>
      <c r="E192" s="175"/>
      <c r="F192" s="175"/>
      <c r="G192" s="175"/>
      <c r="H192" s="175"/>
      <c r="I192" s="175"/>
      <c r="J192" s="175"/>
    </row>
    <row r="193" spans="1:10" ht="25.5" x14ac:dyDescent="0.25">
      <c r="A193" s="195" t="s">
        <v>221</v>
      </c>
      <c r="B193" s="201">
        <v>6021</v>
      </c>
      <c r="C193" s="201"/>
      <c r="D193" s="175"/>
      <c r="E193" s="175"/>
      <c r="F193" s="175"/>
      <c r="G193" s="175"/>
      <c r="H193" s="175"/>
      <c r="I193" s="175"/>
      <c r="J193" s="175"/>
    </row>
    <row r="194" spans="1:10" x14ac:dyDescent="0.25">
      <c r="A194" s="147" t="s">
        <v>222</v>
      </c>
      <c r="B194" s="175">
        <v>6030</v>
      </c>
      <c r="C194" s="175"/>
      <c r="D194" s="175"/>
      <c r="E194" s="175"/>
      <c r="F194" s="175"/>
      <c r="G194" s="175"/>
      <c r="H194" s="175"/>
      <c r="I194" s="175"/>
      <c r="J194" s="175"/>
    </row>
    <row r="195" spans="1:10" x14ac:dyDescent="0.25">
      <c r="A195" s="147" t="s">
        <v>223</v>
      </c>
      <c r="B195" s="175">
        <v>6040</v>
      </c>
      <c r="C195" s="175"/>
      <c r="D195" s="175"/>
      <c r="E195" s="175"/>
      <c r="F195" s="175"/>
      <c r="G195" s="175"/>
      <c r="H195" s="175"/>
      <c r="I195" s="175"/>
      <c r="J195" s="175"/>
    </row>
    <row r="196" spans="1:10" ht="38.25" x14ac:dyDescent="0.25">
      <c r="A196" s="147" t="s">
        <v>224</v>
      </c>
      <c r="B196" s="175">
        <v>6050</v>
      </c>
      <c r="C196" s="175"/>
      <c r="D196" s="175"/>
      <c r="E196" s="175"/>
      <c r="F196" s="175"/>
      <c r="G196" s="175"/>
      <c r="H196" s="175"/>
      <c r="I196" s="175"/>
      <c r="J196" s="175" t="s">
        <v>225</v>
      </c>
    </row>
    <row r="197" spans="1:10" ht="38.25" x14ac:dyDescent="0.25">
      <c r="A197" s="147" t="s">
        <v>226</v>
      </c>
      <c r="B197" s="175">
        <v>6060</v>
      </c>
      <c r="C197" s="175"/>
      <c r="D197" s="175"/>
      <c r="E197" s="175"/>
      <c r="F197" s="175"/>
      <c r="G197" s="175"/>
      <c r="H197" s="175"/>
      <c r="I197" s="175"/>
      <c r="J197" s="175"/>
    </row>
    <row r="198" spans="1:10" x14ac:dyDescent="0.25">
      <c r="A198" s="222" t="s">
        <v>227</v>
      </c>
      <c r="B198" s="223"/>
      <c r="C198" s="223"/>
      <c r="D198" s="223"/>
      <c r="E198" s="223"/>
      <c r="F198" s="223"/>
      <c r="G198" s="223"/>
      <c r="H198" s="223"/>
      <c r="I198" s="223"/>
      <c r="J198" s="224"/>
    </row>
    <row r="199" spans="1:10" ht="25.5" x14ac:dyDescent="0.25">
      <c r="A199" s="158" t="s">
        <v>228</v>
      </c>
      <c r="B199" s="158"/>
      <c r="C199" s="158"/>
      <c r="D199" s="202"/>
      <c r="E199" s="159"/>
      <c r="F199" s="159" t="s">
        <v>229</v>
      </c>
      <c r="G199" s="159" t="s">
        <v>230</v>
      </c>
      <c r="H199" s="159" t="s">
        <v>231</v>
      </c>
      <c r="I199" s="159" t="s">
        <v>232</v>
      </c>
      <c r="J199" s="174"/>
    </row>
    <row r="200" spans="1:10" ht="71.45" customHeight="1" x14ac:dyDescent="0.25">
      <c r="A200" s="147" t="s">
        <v>233</v>
      </c>
      <c r="B200" s="175">
        <v>7000</v>
      </c>
      <c r="C200" s="175">
        <f>C201+C203+C204+C205+C206</f>
        <v>13</v>
      </c>
      <c r="D200" s="175">
        <f>D201+D203+D204+D205+D206</f>
        <v>13</v>
      </c>
      <c r="E200" s="175">
        <f>E201+E203+E204+E205+E206</f>
        <v>11</v>
      </c>
      <c r="F200" s="159"/>
      <c r="G200" s="159"/>
      <c r="H200" s="159"/>
      <c r="I200" s="159"/>
      <c r="J200" s="174"/>
    </row>
    <row r="201" spans="1:10" x14ac:dyDescent="0.25">
      <c r="A201" s="195" t="s">
        <v>234</v>
      </c>
      <c r="B201" s="201">
        <v>7001</v>
      </c>
      <c r="C201" s="202">
        <v>1</v>
      </c>
      <c r="D201" s="202">
        <v>1</v>
      </c>
      <c r="E201" s="202">
        <v>1</v>
      </c>
      <c r="F201" s="159"/>
      <c r="G201" s="159"/>
      <c r="H201" s="159"/>
      <c r="I201" s="159"/>
      <c r="J201" s="212"/>
    </row>
    <row r="202" spans="1:10" ht="25.5" x14ac:dyDescent="0.25">
      <c r="A202" s="195" t="s">
        <v>235</v>
      </c>
      <c r="B202" s="201">
        <v>7002</v>
      </c>
      <c r="C202" s="202"/>
      <c r="D202" s="202"/>
      <c r="E202" s="202"/>
      <c r="F202" s="159"/>
      <c r="G202" s="159"/>
      <c r="H202" s="159"/>
      <c r="I202" s="159"/>
      <c r="J202" s="213"/>
    </row>
    <row r="203" spans="1:10" x14ac:dyDescent="0.25">
      <c r="A203" s="170" t="s">
        <v>236</v>
      </c>
      <c r="B203" s="201" t="s">
        <v>237</v>
      </c>
      <c r="C203" s="202">
        <v>4</v>
      </c>
      <c r="D203" s="202">
        <v>4</v>
      </c>
      <c r="E203" s="202">
        <v>3</v>
      </c>
      <c r="F203" s="159"/>
      <c r="G203" s="159"/>
      <c r="H203" s="159"/>
      <c r="I203" s="159"/>
      <c r="J203" s="213"/>
    </row>
    <row r="204" spans="1:10" x14ac:dyDescent="0.25">
      <c r="A204" s="170" t="s">
        <v>238</v>
      </c>
      <c r="B204" s="201" t="s">
        <v>239</v>
      </c>
      <c r="C204" s="202">
        <v>5</v>
      </c>
      <c r="D204" s="202">
        <v>5</v>
      </c>
      <c r="E204" s="202">
        <v>5</v>
      </c>
      <c r="F204" s="159"/>
      <c r="G204" s="159"/>
      <c r="H204" s="159"/>
      <c r="I204" s="159"/>
      <c r="J204" s="213"/>
    </row>
    <row r="205" spans="1:10" x14ac:dyDescent="0.25">
      <c r="A205" s="170" t="s">
        <v>240</v>
      </c>
      <c r="B205" s="201" t="s">
        <v>241</v>
      </c>
      <c r="C205" s="202">
        <v>1</v>
      </c>
      <c r="D205" s="202">
        <v>1</v>
      </c>
      <c r="E205" s="202"/>
      <c r="F205" s="159"/>
      <c r="G205" s="159"/>
      <c r="H205" s="159"/>
      <c r="I205" s="159"/>
      <c r="J205" s="213"/>
    </row>
    <row r="206" spans="1:10" x14ac:dyDescent="0.25">
      <c r="A206" s="170" t="s">
        <v>242</v>
      </c>
      <c r="B206" s="201" t="s">
        <v>243</v>
      </c>
      <c r="C206" s="202">
        <v>2</v>
      </c>
      <c r="D206" s="202">
        <v>2</v>
      </c>
      <c r="E206" s="202">
        <v>2</v>
      </c>
      <c r="F206" s="159"/>
      <c r="G206" s="159"/>
      <c r="H206" s="159"/>
      <c r="I206" s="159"/>
      <c r="J206" s="213"/>
    </row>
    <row r="207" spans="1:10" x14ac:dyDescent="0.25">
      <c r="A207" s="195" t="s">
        <v>244</v>
      </c>
      <c r="B207" s="201">
        <v>7003</v>
      </c>
      <c r="C207" s="202"/>
      <c r="D207" s="159"/>
      <c r="E207" s="159"/>
      <c r="F207" s="159"/>
      <c r="G207" s="159"/>
      <c r="H207" s="159"/>
      <c r="I207" s="159"/>
      <c r="J207" s="213"/>
    </row>
    <row r="208" spans="1:10" x14ac:dyDescent="0.25">
      <c r="A208" s="195" t="s">
        <v>245</v>
      </c>
      <c r="B208" s="201">
        <v>7004</v>
      </c>
      <c r="C208" s="202"/>
      <c r="D208" s="159"/>
      <c r="E208" s="159"/>
      <c r="F208" s="159"/>
      <c r="G208" s="159"/>
      <c r="H208" s="159"/>
      <c r="I208" s="159"/>
      <c r="J208" s="174"/>
    </row>
    <row r="209" spans="1:10" ht="25.5" x14ac:dyDescent="0.25">
      <c r="A209" s="147" t="s">
        <v>246</v>
      </c>
      <c r="B209" s="175">
        <v>7010</v>
      </c>
      <c r="C209" s="175">
        <f>C210+C212+C213+C214+C215</f>
        <v>1916.2</v>
      </c>
      <c r="D209" s="175">
        <f>D210+D212+D213+D214+D215</f>
        <v>2281.8999999999996</v>
      </c>
      <c r="E209" s="175">
        <f>E210+E212+E213+E215</f>
        <v>2805.5999999999995</v>
      </c>
      <c r="F209" s="159"/>
      <c r="G209" s="159"/>
      <c r="H209" s="159"/>
      <c r="I209" s="159"/>
      <c r="J209" s="174"/>
    </row>
    <row r="210" spans="1:10" x14ac:dyDescent="0.25">
      <c r="A210" s="195" t="s">
        <v>234</v>
      </c>
      <c r="B210" s="201">
        <v>7011</v>
      </c>
      <c r="C210" s="175">
        <f>290.4+26.4</f>
        <v>316.79999999999995</v>
      </c>
      <c r="D210" s="159">
        <v>402</v>
      </c>
      <c r="E210" s="159">
        <v>521.9</v>
      </c>
      <c r="F210" s="159"/>
      <c r="G210" s="159"/>
      <c r="H210" s="159"/>
      <c r="I210" s="159"/>
      <c r="J210" s="174"/>
    </row>
    <row r="211" spans="1:10" ht="25.5" x14ac:dyDescent="0.25">
      <c r="A211" s="195" t="s">
        <v>235</v>
      </c>
      <c r="B211" s="201">
        <v>7012</v>
      </c>
      <c r="C211" s="202"/>
      <c r="D211" s="159"/>
      <c r="E211" s="159"/>
      <c r="F211" s="159"/>
      <c r="G211" s="159"/>
      <c r="H211" s="159"/>
      <c r="I211" s="159"/>
      <c r="J211" s="174"/>
    </row>
    <row r="212" spans="1:10" x14ac:dyDescent="0.25">
      <c r="A212" s="170" t="s">
        <v>236</v>
      </c>
      <c r="B212" s="201" t="s">
        <v>247</v>
      </c>
      <c r="C212" s="201">
        <v>892.6</v>
      </c>
      <c r="D212" s="159">
        <f>663.6+200</f>
        <v>863.6</v>
      </c>
      <c r="E212" s="159">
        <v>1044.8</v>
      </c>
      <c r="F212" s="159"/>
      <c r="G212" s="159"/>
      <c r="H212" s="159"/>
      <c r="I212" s="159"/>
      <c r="J212" s="174"/>
    </row>
    <row r="213" spans="1:10" x14ac:dyDescent="0.25">
      <c r="A213" s="170" t="s">
        <v>238</v>
      </c>
      <c r="B213" s="201" t="s">
        <v>248</v>
      </c>
      <c r="C213" s="201">
        <v>567.9</v>
      </c>
      <c r="D213" s="159">
        <f>606.6+150+32.5</f>
        <v>789.1</v>
      </c>
      <c r="E213" s="159">
        <f>1128.6-10+0.3</f>
        <v>1118.8999999999999</v>
      </c>
      <c r="F213" s="159"/>
      <c r="G213" s="159"/>
      <c r="H213" s="159"/>
      <c r="I213" s="159"/>
      <c r="J213" s="174"/>
    </row>
    <row r="214" spans="1:10" x14ac:dyDescent="0.25">
      <c r="A214" s="170" t="s">
        <v>240</v>
      </c>
      <c r="B214" s="201" t="s">
        <v>249</v>
      </c>
      <c r="C214" s="201">
        <v>71.099999999999994</v>
      </c>
      <c r="D214" s="159">
        <f>117+9.7</f>
        <v>126.7</v>
      </c>
      <c r="E214" s="159"/>
      <c r="F214" s="159"/>
      <c r="G214" s="159"/>
      <c r="H214" s="159"/>
      <c r="I214" s="159"/>
      <c r="J214" s="174"/>
    </row>
    <row r="215" spans="1:10" x14ac:dyDescent="0.25">
      <c r="A215" s="170" t="s">
        <v>242</v>
      </c>
      <c r="B215" s="201" t="s">
        <v>250</v>
      </c>
      <c r="C215" s="201">
        <f>135.6/2</f>
        <v>67.8</v>
      </c>
      <c r="D215" s="159">
        <v>100.5</v>
      </c>
      <c r="E215" s="159">
        <f>60*2</f>
        <v>120</v>
      </c>
      <c r="F215" s="159"/>
      <c r="G215" s="159"/>
      <c r="H215" s="159"/>
      <c r="I215" s="159"/>
      <c r="J215" s="174"/>
    </row>
    <row r="216" spans="1:10" x14ac:dyDescent="0.25">
      <c r="A216" s="195" t="s">
        <v>244</v>
      </c>
      <c r="B216" s="201">
        <v>7013</v>
      </c>
      <c r="C216" s="201"/>
      <c r="D216" s="202"/>
      <c r="E216" s="159"/>
      <c r="F216" s="159"/>
      <c r="G216" s="159"/>
      <c r="H216" s="159"/>
      <c r="I216" s="159"/>
      <c r="J216" s="174"/>
    </row>
    <row r="217" spans="1:10" x14ac:dyDescent="0.25">
      <c r="A217" s="195" t="s">
        <v>245</v>
      </c>
      <c r="B217" s="201">
        <v>7014</v>
      </c>
      <c r="C217" s="201"/>
      <c r="D217" s="202"/>
      <c r="E217" s="159"/>
      <c r="F217" s="159"/>
      <c r="G217" s="159"/>
      <c r="H217" s="159"/>
      <c r="I217" s="159"/>
      <c r="J217" s="174"/>
    </row>
    <row r="218" spans="1:10" ht="40.5" customHeight="1" x14ac:dyDescent="0.25">
      <c r="A218" s="147" t="s">
        <v>251</v>
      </c>
      <c r="B218" s="175">
        <v>7020</v>
      </c>
      <c r="C218" s="175"/>
      <c r="D218" s="202"/>
      <c r="E218" s="159"/>
      <c r="F218" s="159"/>
      <c r="G218" s="159"/>
      <c r="H218" s="159"/>
      <c r="I218" s="159"/>
      <c r="J218" s="174"/>
    </row>
    <row r="219" spans="1:10" x14ac:dyDescent="0.25">
      <c r="A219" s="195" t="s">
        <v>234</v>
      </c>
      <c r="B219" s="201">
        <v>7021</v>
      </c>
      <c r="C219" s="201">
        <v>23.5</v>
      </c>
      <c r="D219" s="201">
        <f t="shared" ref="D219" si="7">D210/12</f>
        <v>33.5</v>
      </c>
      <c r="E219" s="201">
        <v>43.4</v>
      </c>
      <c r="F219" s="159"/>
      <c r="G219" s="159"/>
      <c r="H219" s="159"/>
      <c r="I219" s="159"/>
      <c r="J219" s="174"/>
    </row>
    <row r="220" spans="1:10" ht="25.5" x14ac:dyDescent="0.25">
      <c r="A220" s="195" t="s">
        <v>235</v>
      </c>
      <c r="B220" s="201">
        <v>7022</v>
      </c>
      <c r="C220" s="201"/>
      <c r="D220" s="202"/>
      <c r="E220" s="159"/>
      <c r="F220" s="159"/>
      <c r="G220" s="159"/>
      <c r="H220" s="159"/>
      <c r="I220" s="159"/>
      <c r="J220" s="174"/>
    </row>
    <row r="221" spans="1:10" x14ac:dyDescent="0.25">
      <c r="A221" s="170" t="s">
        <v>236</v>
      </c>
      <c r="B221" s="201" t="s">
        <v>252</v>
      </c>
      <c r="C221" s="203">
        <f>74.4/4</f>
        <v>18.600000000000001</v>
      </c>
      <c r="D221" s="203">
        <f>72/4</f>
        <v>18</v>
      </c>
      <c r="E221" s="203">
        <v>21</v>
      </c>
      <c r="F221" s="159"/>
      <c r="G221" s="159"/>
      <c r="H221" s="159"/>
      <c r="I221" s="159"/>
      <c r="J221" s="174"/>
    </row>
    <row r="222" spans="1:10" x14ac:dyDescent="0.25">
      <c r="A222" s="170" t="s">
        <v>238</v>
      </c>
      <c r="B222" s="201" t="s">
        <v>253</v>
      </c>
      <c r="C222" s="204">
        <f>47.3/5</f>
        <v>9.4599999999999991</v>
      </c>
      <c r="D222" s="205">
        <f>65.8/5</f>
        <v>13.16</v>
      </c>
      <c r="E222" s="205">
        <v>15</v>
      </c>
      <c r="F222" s="159"/>
      <c r="G222" s="159"/>
      <c r="H222" s="159"/>
      <c r="I222" s="159"/>
      <c r="J222" s="174"/>
    </row>
    <row r="223" spans="1:10" x14ac:dyDescent="0.25">
      <c r="A223" s="170" t="s">
        <v>240</v>
      </c>
      <c r="B223" s="201" t="s">
        <v>254</v>
      </c>
      <c r="C223" s="204">
        <f>71.1/12</f>
        <v>5.9249999999999998</v>
      </c>
      <c r="D223" s="205">
        <v>10.6</v>
      </c>
      <c r="E223" s="205"/>
      <c r="F223" s="159"/>
      <c r="G223" s="159"/>
      <c r="H223" s="159"/>
      <c r="I223" s="159"/>
      <c r="J223" s="174"/>
    </row>
    <row r="224" spans="1:10" x14ac:dyDescent="0.25">
      <c r="A224" s="170" t="s">
        <v>242</v>
      </c>
      <c r="B224" s="201" t="s">
        <v>255</v>
      </c>
      <c r="C224" s="204">
        <f>5.7/2</f>
        <v>2.85</v>
      </c>
      <c r="D224" s="205">
        <f>8.4/2</f>
        <v>4.2</v>
      </c>
      <c r="E224" s="205">
        <v>5</v>
      </c>
      <c r="F224" s="159"/>
      <c r="G224" s="159"/>
      <c r="H224" s="159"/>
      <c r="I224" s="159"/>
      <c r="J224" s="174"/>
    </row>
    <row r="225" spans="1:10" x14ac:dyDescent="0.25">
      <c r="A225" s="195" t="s">
        <v>244</v>
      </c>
      <c r="B225" s="201">
        <v>7023</v>
      </c>
      <c r="C225" s="201"/>
      <c r="D225" s="202"/>
      <c r="E225" s="159"/>
      <c r="F225" s="159"/>
      <c r="G225" s="159"/>
      <c r="H225" s="159"/>
      <c r="I225" s="159"/>
      <c r="J225" s="174"/>
    </row>
    <row r="226" spans="1:10" x14ac:dyDescent="0.25">
      <c r="A226" s="195" t="s">
        <v>245</v>
      </c>
      <c r="B226" s="201">
        <v>7024</v>
      </c>
      <c r="C226" s="201"/>
      <c r="D226" s="202"/>
      <c r="E226" s="159"/>
      <c r="F226" s="159"/>
      <c r="G226" s="159"/>
      <c r="H226" s="159"/>
      <c r="I226" s="159"/>
      <c r="J226" s="174"/>
    </row>
    <row r="227" spans="1:10" ht="25.5" x14ac:dyDescent="0.25">
      <c r="A227" s="147" t="s">
        <v>256</v>
      </c>
      <c r="B227" s="175">
        <v>7030</v>
      </c>
      <c r="C227" s="175"/>
      <c r="D227" s="202"/>
      <c r="E227" s="159"/>
      <c r="F227" s="159"/>
      <c r="G227" s="159"/>
      <c r="H227" s="159"/>
      <c r="I227" s="159"/>
      <c r="J227" s="174"/>
    </row>
    <row r="228" spans="1:10" ht="25.5" x14ac:dyDescent="0.25">
      <c r="A228" s="206" t="s">
        <v>257</v>
      </c>
      <c r="B228" s="186"/>
      <c r="C228" s="186"/>
      <c r="D228" s="196"/>
      <c r="E228" s="196"/>
      <c r="F228" s="196"/>
      <c r="G228" s="196"/>
      <c r="H228" s="196"/>
      <c r="I228" s="196"/>
      <c r="J228" s="79"/>
    </row>
    <row r="229" spans="1:10" ht="25.5" x14ac:dyDescent="0.25">
      <c r="A229" s="147" t="s">
        <v>258</v>
      </c>
      <c r="B229" s="79">
        <v>7040</v>
      </c>
      <c r="C229" s="79"/>
      <c r="D229" s="196"/>
      <c r="E229" s="196"/>
      <c r="F229" s="196"/>
      <c r="G229" s="196"/>
      <c r="H229" s="196"/>
      <c r="I229" s="196"/>
      <c r="J229" s="79"/>
    </row>
    <row r="230" spans="1:10" x14ac:dyDescent="0.25">
      <c r="A230" s="207" t="s">
        <v>259</v>
      </c>
      <c r="B230" s="182">
        <v>7041</v>
      </c>
      <c r="C230" s="182">
        <v>46.6</v>
      </c>
      <c r="D230" s="196">
        <v>25.6</v>
      </c>
      <c r="E230" s="196"/>
      <c r="F230" s="196"/>
      <c r="G230" s="196"/>
      <c r="H230" s="196"/>
      <c r="I230" s="196"/>
      <c r="J230" s="79"/>
    </row>
    <row r="231" spans="1:10" ht="26.25" x14ac:dyDescent="0.25">
      <c r="A231" s="208" t="s">
        <v>260</v>
      </c>
      <c r="B231" s="182">
        <v>7042</v>
      </c>
      <c r="C231" s="182"/>
      <c r="D231" s="196"/>
      <c r="E231" s="196"/>
      <c r="F231" s="196"/>
      <c r="G231" s="196"/>
      <c r="H231" s="196"/>
      <c r="I231" s="196"/>
      <c r="J231" s="79"/>
    </row>
    <row r="232" spans="1:10" ht="30.75" customHeight="1" x14ac:dyDescent="0.25">
      <c r="A232" s="208" t="s">
        <v>261</v>
      </c>
      <c r="B232" s="182">
        <v>7043</v>
      </c>
      <c r="C232" s="182"/>
      <c r="D232" s="196"/>
      <c r="E232" s="196"/>
      <c r="F232" s="196"/>
      <c r="G232" s="196"/>
      <c r="H232" s="196"/>
      <c r="I232" s="196"/>
      <c r="J232" s="79"/>
    </row>
    <row r="233" spans="1:10" x14ac:dyDescent="0.25">
      <c r="A233" s="208" t="s">
        <v>262</v>
      </c>
      <c r="B233" s="182">
        <v>7044</v>
      </c>
      <c r="C233" s="182"/>
      <c r="D233" s="196"/>
      <c r="E233" s="196"/>
      <c r="F233" s="196"/>
      <c r="G233" s="196"/>
      <c r="H233" s="196"/>
      <c r="I233" s="196"/>
      <c r="J233" s="79"/>
    </row>
    <row r="234" spans="1:10" x14ac:dyDescent="0.25">
      <c r="A234" s="208" t="s">
        <v>263</v>
      </c>
      <c r="B234" s="182">
        <v>7045</v>
      </c>
      <c r="C234" s="182"/>
      <c r="D234" s="196"/>
      <c r="E234" s="196"/>
      <c r="F234" s="196"/>
      <c r="G234" s="196"/>
      <c r="H234" s="196"/>
      <c r="I234" s="196"/>
      <c r="J234" s="79"/>
    </row>
    <row r="235" spans="1:10" x14ac:dyDescent="0.25">
      <c r="A235" s="208" t="s">
        <v>264</v>
      </c>
      <c r="B235" s="182">
        <v>7046</v>
      </c>
      <c r="C235" s="182"/>
      <c r="D235" s="196"/>
      <c r="E235" s="196"/>
      <c r="F235" s="196"/>
      <c r="G235" s="196"/>
      <c r="H235" s="196"/>
      <c r="I235" s="196"/>
      <c r="J235" s="79"/>
    </row>
    <row r="236" spans="1:10" ht="26.25" x14ac:dyDescent="0.25">
      <c r="A236" s="166" t="s">
        <v>265</v>
      </c>
      <c r="B236" s="79">
        <v>7050</v>
      </c>
      <c r="C236" s="79"/>
      <c r="D236" s="196"/>
      <c r="E236" s="196"/>
      <c r="F236" s="196"/>
      <c r="G236" s="196"/>
      <c r="H236" s="196"/>
      <c r="I236" s="196"/>
      <c r="J236" s="79"/>
    </row>
    <row r="237" spans="1:10" ht="39" x14ac:dyDescent="0.25">
      <c r="A237" s="207" t="s">
        <v>266</v>
      </c>
      <c r="B237" s="182">
        <v>7051</v>
      </c>
      <c r="C237" s="182"/>
      <c r="D237" s="196"/>
      <c r="E237" s="196"/>
      <c r="F237" s="196"/>
      <c r="G237" s="196"/>
      <c r="H237" s="196"/>
      <c r="I237" s="196"/>
      <c r="J237" s="79"/>
    </row>
    <row r="238" spans="1:10" x14ac:dyDescent="0.25">
      <c r="A238" s="207" t="s">
        <v>267</v>
      </c>
      <c r="B238" s="182">
        <v>7052</v>
      </c>
      <c r="C238" s="182"/>
      <c r="D238" s="196"/>
      <c r="E238" s="196"/>
      <c r="F238" s="196"/>
      <c r="G238" s="196"/>
      <c r="H238" s="196"/>
      <c r="I238" s="196"/>
      <c r="J238" s="79"/>
    </row>
    <row r="239" spans="1:10" x14ac:dyDescent="0.25">
      <c r="A239" s="207" t="s">
        <v>268</v>
      </c>
      <c r="B239" s="182">
        <v>7053</v>
      </c>
      <c r="C239" s="182"/>
      <c r="D239" s="196"/>
      <c r="E239" s="196"/>
      <c r="F239" s="196"/>
      <c r="G239" s="196"/>
      <c r="H239" s="196"/>
      <c r="I239" s="196"/>
      <c r="J239" s="79"/>
    </row>
    <row r="240" spans="1:10" x14ac:dyDescent="0.25">
      <c r="A240" s="207" t="s">
        <v>269</v>
      </c>
      <c r="B240" s="182">
        <v>7054</v>
      </c>
      <c r="C240" s="182"/>
      <c r="D240" s="196"/>
      <c r="E240" s="196"/>
      <c r="F240" s="196"/>
      <c r="G240" s="196"/>
      <c r="H240" s="196"/>
      <c r="I240" s="196"/>
      <c r="J240" s="79"/>
    </row>
    <row r="241" spans="1:10" ht="25.5" customHeight="1" x14ac:dyDescent="0.25">
      <c r="A241" s="166" t="s">
        <v>270</v>
      </c>
      <c r="B241" s="79">
        <v>7060</v>
      </c>
      <c r="C241" s="79"/>
      <c r="D241" s="196"/>
      <c r="E241" s="196"/>
      <c r="F241" s="196"/>
      <c r="G241" s="196"/>
      <c r="H241" s="196"/>
      <c r="I241" s="196"/>
      <c r="J241" s="79"/>
    </row>
    <row r="242" spans="1:10" ht="22.5" customHeight="1" x14ac:dyDescent="0.25">
      <c r="A242" s="207" t="s">
        <v>271</v>
      </c>
      <c r="B242" s="182">
        <v>7061</v>
      </c>
      <c r="C242" s="182"/>
      <c r="D242" s="196"/>
      <c r="E242" s="196"/>
      <c r="F242" s="196"/>
      <c r="G242" s="196"/>
      <c r="H242" s="196"/>
      <c r="I242" s="196"/>
      <c r="J242" s="79"/>
    </row>
    <row r="243" spans="1:10" x14ac:dyDescent="0.25">
      <c r="A243" s="166" t="s">
        <v>272</v>
      </c>
      <c r="B243" s="79">
        <v>7070</v>
      </c>
      <c r="C243" s="79"/>
      <c r="D243" s="196"/>
      <c r="E243" s="196"/>
      <c r="F243" s="196"/>
      <c r="G243" s="196"/>
      <c r="H243" s="196"/>
      <c r="I243" s="196"/>
      <c r="J243" s="79"/>
    </row>
    <row r="244" spans="1:10" x14ac:dyDescent="0.25">
      <c r="A244" s="207" t="s">
        <v>273</v>
      </c>
      <c r="B244" s="182">
        <v>7071</v>
      </c>
      <c r="C244" s="182"/>
      <c r="D244" s="196"/>
      <c r="E244" s="196"/>
      <c r="F244" s="196"/>
      <c r="G244" s="196"/>
      <c r="H244" s="196"/>
      <c r="I244" s="196"/>
      <c r="J244" s="79"/>
    </row>
    <row r="245" spans="1:10" x14ac:dyDescent="0.25">
      <c r="A245" s="209" t="s">
        <v>274</v>
      </c>
      <c r="B245" s="182" t="s">
        <v>275</v>
      </c>
      <c r="C245" s="196">
        <v>416.2</v>
      </c>
      <c r="D245" s="196">
        <v>395.4</v>
      </c>
      <c r="E245" s="196">
        <v>383.5</v>
      </c>
      <c r="F245" s="196"/>
      <c r="G245" s="196"/>
      <c r="H245" s="196"/>
      <c r="I245" s="196"/>
      <c r="J245" s="79"/>
    </row>
    <row r="246" spans="1:10" x14ac:dyDescent="0.25">
      <c r="A246" s="209" t="s">
        <v>276</v>
      </c>
      <c r="B246" s="182" t="s">
        <v>277</v>
      </c>
      <c r="C246" s="182"/>
      <c r="D246" s="196"/>
      <c r="E246" s="196"/>
      <c r="F246" s="196"/>
      <c r="G246" s="196"/>
      <c r="H246" s="196"/>
      <c r="I246" s="196"/>
      <c r="J246" s="79"/>
    </row>
    <row r="247" spans="1:10" x14ac:dyDescent="0.25">
      <c r="A247" s="209" t="s">
        <v>278</v>
      </c>
      <c r="B247" s="182" t="s">
        <v>279</v>
      </c>
      <c r="C247" s="182"/>
      <c r="D247" s="196"/>
      <c r="E247" s="196"/>
      <c r="F247" s="196"/>
      <c r="G247" s="196"/>
      <c r="H247" s="196"/>
      <c r="I247" s="196"/>
      <c r="J247" s="79"/>
    </row>
    <row r="248" spans="1:10" x14ac:dyDescent="0.25">
      <c r="A248" s="209" t="s">
        <v>280</v>
      </c>
      <c r="B248" s="182" t="s">
        <v>281</v>
      </c>
      <c r="C248" s="182"/>
      <c r="D248" s="196"/>
      <c r="E248" s="196"/>
      <c r="F248" s="196"/>
      <c r="G248" s="196"/>
      <c r="H248" s="196"/>
      <c r="I248" s="196"/>
      <c r="J248" s="79"/>
    </row>
    <row r="249" spans="1:10" x14ac:dyDescent="0.25">
      <c r="A249" s="207" t="s">
        <v>282</v>
      </c>
      <c r="B249" s="182">
        <v>7072</v>
      </c>
      <c r="C249" s="182"/>
      <c r="D249" s="196"/>
      <c r="E249" s="196"/>
      <c r="F249" s="196"/>
      <c r="G249" s="196"/>
      <c r="H249" s="196"/>
      <c r="I249" s="196"/>
      <c r="J249" s="79"/>
    </row>
    <row r="250" spans="1:10" x14ac:dyDescent="0.25">
      <c r="A250" s="158" t="s">
        <v>283</v>
      </c>
      <c r="B250" s="79"/>
      <c r="C250" s="79"/>
      <c r="D250" s="196"/>
      <c r="E250" s="196"/>
      <c r="F250" s="196"/>
      <c r="G250" s="196"/>
      <c r="H250" s="196"/>
      <c r="I250" s="196"/>
      <c r="J250" s="79"/>
    </row>
    <row r="251" spans="1:10" x14ac:dyDescent="0.25">
      <c r="A251" s="147" t="s">
        <v>284</v>
      </c>
      <c r="B251" s="79">
        <v>7070</v>
      </c>
      <c r="C251" s="79"/>
      <c r="D251" s="196"/>
      <c r="E251" s="196"/>
      <c r="F251" s="196"/>
      <c r="G251" s="196"/>
      <c r="H251" s="196"/>
      <c r="I251" s="196"/>
      <c r="J251" s="79"/>
    </row>
    <row r="252" spans="1:10" x14ac:dyDescent="0.25">
      <c r="A252" s="147" t="s">
        <v>285</v>
      </c>
      <c r="B252" s="79">
        <v>7080</v>
      </c>
      <c r="C252" s="79"/>
      <c r="D252" s="196"/>
      <c r="E252" s="196"/>
      <c r="F252" s="196"/>
      <c r="G252" s="196"/>
      <c r="H252" s="196"/>
      <c r="I252" s="196"/>
      <c r="J252" s="79"/>
    </row>
    <row r="253" spans="1:10" x14ac:dyDescent="0.25">
      <c r="A253" s="185" t="s">
        <v>286</v>
      </c>
      <c r="B253" s="79">
        <v>7090</v>
      </c>
      <c r="C253" s="79">
        <v>558.29999999999995</v>
      </c>
      <c r="D253" s="183">
        <v>120</v>
      </c>
      <c r="E253" s="183"/>
      <c r="F253" s="183"/>
      <c r="G253" s="183"/>
      <c r="H253" s="183"/>
      <c r="I253" s="183"/>
      <c r="J253" s="79"/>
    </row>
    <row r="254" spans="1:10" x14ac:dyDescent="0.25">
      <c r="A254" s="90" t="s">
        <v>287</v>
      </c>
      <c r="B254" s="74"/>
      <c r="C254" s="120"/>
      <c r="D254" s="225"/>
      <c r="E254" s="225"/>
      <c r="F254" s="210"/>
      <c r="G254" s="226"/>
      <c r="H254" s="226"/>
      <c r="I254" s="226"/>
      <c r="J254" s="214"/>
    </row>
    <row r="255" spans="1:10" x14ac:dyDescent="0.25">
      <c r="A255" s="109" t="s">
        <v>288</v>
      </c>
      <c r="B255" s="72"/>
      <c r="C255" s="74" t="s">
        <v>289</v>
      </c>
      <c r="D255" s="215"/>
      <c r="E255" s="215"/>
      <c r="F255" s="109"/>
      <c r="G255" s="216" t="s">
        <v>290</v>
      </c>
      <c r="H255" s="216"/>
      <c r="I255" s="216"/>
      <c r="J255" s="214"/>
    </row>
    <row r="256" spans="1:10" x14ac:dyDescent="0.25">
      <c r="A256" s="211"/>
      <c r="B256" s="211"/>
      <c r="C256" s="211"/>
      <c r="D256" s="211"/>
      <c r="E256" s="211"/>
      <c r="F256" s="211"/>
      <c r="G256" s="211"/>
      <c r="H256" s="211"/>
      <c r="I256" s="211"/>
      <c r="J256" s="214"/>
    </row>
    <row r="257" spans="1:10" x14ac:dyDescent="0.25">
      <c r="A257" s="136" t="s">
        <v>291</v>
      </c>
      <c r="B257" s="211"/>
      <c r="C257" s="211"/>
      <c r="D257" s="211"/>
      <c r="E257" s="211"/>
      <c r="F257" s="211"/>
      <c r="G257" s="211"/>
      <c r="H257" s="211"/>
      <c r="I257" s="211"/>
      <c r="J257" s="214"/>
    </row>
    <row r="259" spans="1:10" ht="30" x14ac:dyDescent="0.25">
      <c r="A259" s="137" t="s">
        <v>292</v>
      </c>
      <c r="G259" s="217" t="s">
        <v>293</v>
      </c>
      <c r="H259" s="217"/>
      <c r="I259" s="217"/>
    </row>
  </sheetData>
  <mergeCells count="59">
    <mergeCell ref="H2:I2"/>
    <mergeCell ref="H4:J4"/>
    <mergeCell ref="H5:J5"/>
    <mergeCell ref="H7:J7"/>
    <mergeCell ref="I9:J9"/>
    <mergeCell ref="I10:J10"/>
    <mergeCell ref="I11:J11"/>
    <mergeCell ref="H12:J12"/>
    <mergeCell ref="B13:E13"/>
    <mergeCell ref="H13:J13"/>
    <mergeCell ref="B14:F14"/>
    <mergeCell ref="I14:J14"/>
    <mergeCell ref="B15:E15"/>
    <mergeCell ref="I15:J15"/>
    <mergeCell ref="B16:E16"/>
    <mergeCell ref="I16:J16"/>
    <mergeCell ref="B17:E17"/>
    <mergeCell ref="I17:J17"/>
    <mergeCell ref="B18:E18"/>
    <mergeCell ref="I18:J18"/>
    <mergeCell ref="B19:E19"/>
    <mergeCell ref="I19:J19"/>
    <mergeCell ref="B20:E20"/>
    <mergeCell ref="F20:H20"/>
    <mergeCell ref="I20:J20"/>
    <mergeCell ref="B21:E21"/>
    <mergeCell ref="F21:H21"/>
    <mergeCell ref="I21:J21"/>
    <mergeCell ref="B22:E22"/>
    <mergeCell ref="I22:J22"/>
    <mergeCell ref="B23:F23"/>
    <mergeCell ref="I23:J23"/>
    <mergeCell ref="B24:E24"/>
    <mergeCell ref="I24:J24"/>
    <mergeCell ref="A72:J72"/>
    <mergeCell ref="A132:J132"/>
    <mergeCell ref="A145:J145"/>
    <mergeCell ref="B25:E25"/>
    <mergeCell ref="I25:J25"/>
    <mergeCell ref="A27:I27"/>
    <mergeCell ref="I28:J28"/>
    <mergeCell ref="F29:I29"/>
    <mergeCell ref="J29:J30"/>
    <mergeCell ref="D255:E255"/>
    <mergeCell ref="G255:I255"/>
    <mergeCell ref="G259:I259"/>
    <mergeCell ref="A29:A30"/>
    <mergeCell ref="B29:B30"/>
    <mergeCell ref="C29:C30"/>
    <mergeCell ref="D29:D30"/>
    <mergeCell ref="E29:E30"/>
    <mergeCell ref="A162:J162"/>
    <mergeCell ref="A173:J173"/>
    <mergeCell ref="A189:J189"/>
    <mergeCell ref="A198:J198"/>
    <mergeCell ref="D254:E254"/>
    <mergeCell ref="G254:I254"/>
    <mergeCell ref="A32:J32"/>
    <mergeCell ref="A33:J33"/>
  </mergeCells>
  <pageMargins left="0" right="0" top="0" bottom="0" header="0.31496062992126" footer="0.3149606299212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A31" workbookViewId="0">
      <selection activeCell="C39" sqref="C39"/>
    </sheetView>
  </sheetViews>
  <sheetFormatPr defaultColWidth="9" defaultRowHeight="15" x14ac:dyDescent="0.25"/>
  <cols>
    <col min="1" max="1" width="39" customWidth="1"/>
    <col min="2" max="2" width="10.42578125" customWidth="1"/>
    <col min="3" max="3" width="11.42578125" customWidth="1"/>
    <col min="4" max="4" width="11.28515625" customWidth="1"/>
    <col min="5" max="5" width="12.28515625" customWidth="1"/>
    <col min="6" max="6" width="13" customWidth="1"/>
    <col min="9" max="9" width="10.85546875" customWidth="1"/>
    <col min="10" max="10" width="13" customWidth="1"/>
    <col min="11" max="11" width="19.140625" customWidth="1"/>
  </cols>
  <sheetData>
    <row r="1" spans="1:10" x14ac:dyDescent="0.25">
      <c r="I1" s="36" t="s">
        <v>495</v>
      </c>
    </row>
    <row r="2" spans="1:10" ht="8.25" customHeight="1" x14ac:dyDescent="0.25"/>
    <row r="3" spans="1:10" hidden="1" x14ac:dyDescent="0.25"/>
    <row r="4" spans="1:10" hidden="1" x14ac:dyDescent="0.25"/>
    <row r="5" spans="1:10" hidden="1" x14ac:dyDescent="0.25"/>
    <row r="6" spans="1:10" x14ac:dyDescent="0.25">
      <c r="A6" s="317" t="s">
        <v>496</v>
      </c>
      <c r="B6" s="317"/>
      <c r="C6" s="317"/>
      <c r="D6" s="317"/>
      <c r="E6" s="317"/>
      <c r="F6" s="317"/>
      <c r="G6" s="317"/>
      <c r="H6" s="317"/>
      <c r="I6" s="317"/>
      <c r="J6" s="317"/>
    </row>
    <row r="7" spans="1:10" x14ac:dyDescent="0.25">
      <c r="A7" s="318"/>
      <c r="B7" s="318"/>
      <c r="C7" s="318"/>
      <c r="D7" s="318"/>
      <c r="E7" s="318"/>
      <c r="F7" s="318"/>
      <c r="G7" s="318"/>
      <c r="H7" s="318"/>
      <c r="I7" s="318"/>
      <c r="J7" s="318"/>
    </row>
    <row r="8" spans="1:10" x14ac:dyDescent="0.25">
      <c r="A8" s="319" t="s">
        <v>497</v>
      </c>
      <c r="B8" s="319"/>
      <c r="C8" s="319"/>
      <c r="D8" s="319"/>
      <c r="E8" s="319"/>
      <c r="F8" s="319"/>
      <c r="G8" s="319"/>
      <c r="H8" s="319"/>
      <c r="I8" s="319"/>
      <c r="J8" s="319"/>
    </row>
    <row r="9" spans="1:10" x14ac:dyDescent="0.25">
      <c r="A9" s="319" t="s">
        <v>498</v>
      </c>
      <c r="B9" s="319"/>
      <c r="C9" s="319"/>
      <c r="D9" s="319"/>
      <c r="E9" s="319"/>
      <c r="F9" s="319"/>
      <c r="G9" s="319"/>
      <c r="H9" s="319"/>
      <c r="I9" s="319"/>
      <c r="J9" s="319"/>
    </row>
    <row r="10" spans="1:10" x14ac:dyDescent="0.25">
      <c r="A10" s="2"/>
      <c r="B10" s="3"/>
      <c r="C10" s="3"/>
      <c r="D10" s="3"/>
      <c r="E10" s="3"/>
      <c r="F10" s="3"/>
      <c r="G10" s="4"/>
      <c r="H10" s="4"/>
      <c r="I10" s="1"/>
      <c r="J10" s="4" t="s">
        <v>343</v>
      </c>
    </row>
    <row r="11" spans="1:10" ht="26.45" customHeight="1" x14ac:dyDescent="0.25">
      <c r="A11" s="307" t="s">
        <v>499</v>
      </c>
      <c r="B11" s="307" t="s">
        <v>500</v>
      </c>
      <c r="C11" s="320" t="s">
        <v>501</v>
      </c>
      <c r="D11" s="321"/>
      <c r="E11" s="321"/>
      <c r="F11" s="322"/>
      <c r="G11" s="323" t="s">
        <v>502</v>
      </c>
      <c r="H11" s="323"/>
      <c r="I11" s="323"/>
      <c r="J11" s="323"/>
    </row>
    <row r="12" spans="1:10" ht="38.25" x14ac:dyDescent="0.25">
      <c r="A12" s="307"/>
      <c r="B12" s="307"/>
      <c r="C12" s="5" t="s">
        <v>503</v>
      </c>
      <c r="D12" s="5" t="s">
        <v>504</v>
      </c>
      <c r="E12" s="6" t="s">
        <v>505</v>
      </c>
      <c r="F12" s="7" t="s">
        <v>506</v>
      </c>
      <c r="G12" s="5" t="s">
        <v>503</v>
      </c>
      <c r="H12" s="5" t="s">
        <v>504</v>
      </c>
      <c r="I12" s="6" t="s">
        <v>507</v>
      </c>
      <c r="J12" s="7" t="s">
        <v>508</v>
      </c>
    </row>
    <row r="13" spans="1:10" x14ac:dyDescent="0.25">
      <c r="A13" s="5" t="s">
        <v>509</v>
      </c>
      <c r="B13" s="5" t="s">
        <v>510</v>
      </c>
      <c r="C13" s="5">
        <v>3</v>
      </c>
      <c r="D13" s="5">
        <v>4</v>
      </c>
      <c r="E13" s="5">
        <v>5</v>
      </c>
      <c r="F13" s="6">
        <v>6</v>
      </c>
      <c r="G13" s="7">
        <v>7</v>
      </c>
      <c r="H13" s="8">
        <v>8</v>
      </c>
      <c r="I13" s="8">
        <v>9</v>
      </c>
      <c r="J13" s="8">
        <v>10</v>
      </c>
    </row>
    <row r="14" spans="1:10" x14ac:dyDescent="0.25">
      <c r="A14" s="310" t="s">
        <v>511</v>
      </c>
      <c r="B14" s="311"/>
      <c r="C14" s="311"/>
      <c r="D14" s="311"/>
      <c r="E14" s="311"/>
      <c r="F14" s="311"/>
      <c r="G14" s="311"/>
      <c r="H14" s="311"/>
      <c r="I14" s="311"/>
      <c r="J14" s="312"/>
    </row>
    <row r="15" spans="1:10" x14ac:dyDescent="0.25">
      <c r="A15" s="313" t="s">
        <v>512</v>
      </c>
      <c r="B15" s="313"/>
      <c r="C15" s="313"/>
      <c r="D15" s="313"/>
      <c r="E15" s="313"/>
      <c r="F15" s="313"/>
      <c r="G15" s="313"/>
      <c r="H15" s="313"/>
      <c r="I15" s="313"/>
      <c r="J15" s="313"/>
    </row>
    <row r="16" spans="1:10" x14ac:dyDescent="0.25">
      <c r="A16" s="10" t="s">
        <v>513</v>
      </c>
      <c r="B16" s="11">
        <v>100</v>
      </c>
      <c r="C16" s="9"/>
      <c r="D16" s="9"/>
      <c r="E16" s="9"/>
      <c r="F16" s="9"/>
      <c r="G16" s="9"/>
      <c r="H16" s="9"/>
      <c r="I16" s="9"/>
      <c r="J16" s="9"/>
    </row>
    <row r="17" spans="1:10" x14ac:dyDescent="0.25">
      <c r="A17" s="10" t="s">
        <v>514</v>
      </c>
      <c r="B17" s="11">
        <v>200</v>
      </c>
      <c r="C17" s="9"/>
      <c r="D17" s="9"/>
      <c r="E17" s="9"/>
      <c r="F17" s="9"/>
      <c r="G17" s="9"/>
      <c r="H17" s="9"/>
      <c r="I17" s="9"/>
      <c r="J17" s="9"/>
    </row>
    <row r="18" spans="1:10" ht="24" x14ac:dyDescent="0.25">
      <c r="A18" s="12" t="s">
        <v>63</v>
      </c>
      <c r="B18" s="13">
        <v>1000</v>
      </c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15" t="s">
        <v>65</v>
      </c>
      <c r="B19" s="16">
        <v>1001</v>
      </c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A20" s="15" t="s">
        <v>67</v>
      </c>
      <c r="B20" s="16">
        <v>1002</v>
      </c>
      <c r="C20" s="14"/>
      <c r="D20" s="14"/>
      <c r="E20" s="14"/>
      <c r="F20" s="14"/>
      <c r="G20" s="14"/>
      <c r="H20" s="14"/>
      <c r="I20" s="14"/>
      <c r="J20" s="14"/>
    </row>
    <row r="21" spans="1:10" x14ac:dyDescent="0.25">
      <c r="A21" s="15" t="s">
        <v>68</v>
      </c>
      <c r="B21" s="16">
        <v>1003</v>
      </c>
      <c r="C21" s="14"/>
      <c r="D21" s="14"/>
      <c r="E21" s="14"/>
      <c r="F21" s="14"/>
      <c r="G21" s="14"/>
      <c r="H21" s="14"/>
      <c r="I21" s="14"/>
      <c r="J21" s="17"/>
    </row>
    <row r="22" spans="1:10" x14ac:dyDescent="0.25">
      <c r="A22" s="15" t="s">
        <v>69</v>
      </c>
      <c r="B22" s="16">
        <v>1004</v>
      </c>
      <c r="C22" s="14"/>
      <c r="D22" s="14"/>
      <c r="E22" s="14"/>
      <c r="F22" s="14"/>
      <c r="G22" s="14"/>
      <c r="H22" s="14"/>
      <c r="I22" s="14"/>
      <c r="J22" s="17"/>
    </row>
    <row r="23" spans="1:10" x14ac:dyDescent="0.25">
      <c r="A23" s="15" t="s">
        <v>70</v>
      </c>
      <c r="B23" s="16">
        <v>1005</v>
      </c>
      <c r="C23" s="14"/>
      <c r="D23" s="14"/>
      <c r="E23" s="14"/>
      <c r="F23" s="14"/>
      <c r="G23" s="14"/>
      <c r="H23" s="14"/>
      <c r="I23" s="14"/>
      <c r="J23" s="17"/>
    </row>
    <row r="24" spans="1:10" ht="24" x14ac:dyDescent="0.25">
      <c r="A24" s="15" t="s">
        <v>71</v>
      </c>
      <c r="B24" s="16">
        <v>1006</v>
      </c>
      <c r="C24" s="14">
        <v>333.5</v>
      </c>
      <c r="D24" s="14">
        <v>333.5</v>
      </c>
      <c r="E24" s="14">
        <f>D24-C24</f>
        <v>0</v>
      </c>
      <c r="F24" s="17">
        <f>(D24/C24)*100%</f>
        <v>1</v>
      </c>
      <c r="G24" s="14">
        <v>333.5</v>
      </c>
      <c r="H24" s="14">
        <v>333.5</v>
      </c>
      <c r="I24" s="14">
        <f>H24-G24</f>
        <v>0</v>
      </c>
      <c r="J24" s="17">
        <f>(H24/G24)*100%</f>
        <v>1</v>
      </c>
    </row>
    <row r="25" spans="1:10" x14ac:dyDescent="0.25">
      <c r="A25" s="18" t="s">
        <v>72</v>
      </c>
      <c r="B25" s="19">
        <v>1010</v>
      </c>
      <c r="C25" s="14"/>
      <c r="D25" s="14"/>
      <c r="E25" s="14"/>
      <c r="F25" s="17"/>
      <c r="G25" s="14"/>
      <c r="H25" s="14"/>
      <c r="I25" s="14"/>
      <c r="J25" s="17"/>
    </row>
    <row r="26" spans="1:10" ht="36" x14ac:dyDescent="0.25">
      <c r="A26" s="12" t="s">
        <v>73</v>
      </c>
      <c r="B26" s="20">
        <v>1020</v>
      </c>
      <c r="C26" s="14"/>
      <c r="D26" s="14"/>
      <c r="E26" s="14"/>
      <c r="F26" s="17"/>
      <c r="G26" s="14"/>
      <c r="H26" s="14"/>
      <c r="I26" s="14"/>
      <c r="J26" s="17"/>
    </row>
    <row r="27" spans="1:10" x14ac:dyDescent="0.25">
      <c r="A27" s="15" t="s">
        <v>65</v>
      </c>
      <c r="B27" s="16">
        <v>1021</v>
      </c>
      <c r="C27" s="14"/>
      <c r="D27" s="14"/>
      <c r="E27" s="14"/>
      <c r="F27" s="17"/>
      <c r="G27" s="14"/>
      <c r="H27" s="14"/>
      <c r="I27" s="14"/>
      <c r="J27" s="17"/>
    </row>
    <row r="28" spans="1:10" x14ac:dyDescent="0.25">
      <c r="A28" s="15" t="s">
        <v>67</v>
      </c>
      <c r="B28" s="16">
        <v>1022</v>
      </c>
      <c r="C28" s="14"/>
      <c r="D28" s="14"/>
      <c r="E28" s="14"/>
      <c r="F28" s="17"/>
      <c r="G28" s="14"/>
      <c r="H28" s="14"/>
      <c r="I28" s="14"/>
      <c r="J28" s="17"/>
    </row>
    <row r="29" spans="1:10" x14ac:dyDescent="0.25">
      <c r="A29" s="15" t="s">
        <v>68</v>
      </c>
      <c r="B29" s="16">
        <v>1023</v>
      </c>
      <c r="C29" s="14"/>
      <c r="D29" s="14"/>
      <c r="E29" s="14"/>
      <c r="F29" s="17"/>
      <c r="G29" s="14"/>
      <c r="H29" s="14"/>
      <c r="I29" s="14"/>
      <c r="J29" s="17"/>
    </row>
    <row r="30" spans="1:10" x14ac:dyDescent="0.25">
      <c r="A30" s="15" t="s">
        <v>69</v>
      </c>
      <c r="B30" s="16">
        <v>1024</v>
      </c>
      <c r="C30" s="14"/>
      <c r="D30" s="14"/>
      <c r="E30" s="14"/>
      <c r="F30" s="17"/>
      <c r="G30" s="14"/>
      <c r="H30" s="14"/>
      <c r="I30" s="14"/>
      <c r="J30" s="17"/>
    </row>
    <row r="31" spans="1:10" x14ac:dyDescent="0.25">
      <c r="A31" s="15" t="s">
        <v>70</v>
      </c>
      <c r="B31" s="16">
        <v>1025</v>
      </c>
      <c r="C31" s="14"/>
      <c r="D31" s="14"/>
      <c r="E31" s="14"/>
      <c r="F31" s="17"/>
      <c r="G31" s="14"/>
      <c r="H31" s="14"/>
      <c r="I31" s="14"/>
      <c r="J31" s="17"/>
    </row>
    <row r="32" spans="1:10" ht="24" x14ac:dyDescent="0.25">
      <c r="A32" s="15" t="s">
        <v>71</v>
      </c>
      <c r="B32" s="16">
        <v>1026</v>
      </c>
      <c r="C32" s="14">
        <f>C24</f>
        <v>333.5</v>
      </c>
      <c r="D32" s="14">
        <f>D24</f>
        <v>333.5</v>
      </c>
      <c r="E32" s="14">
        <f t="shared" ref="E32:E41" si="0">D32-C32</f>
        <v>0</v>
      </c>
      <c r="F32" s="17">
        <f>(D32/C32)*100%</f>
        <v>1</v>
      </c>
      <c r="G32" s="14">
        <f>C32</f>
        <v>333.5</v>
      </c>
      <c r="H32" s="14">
        <f>D32</f>
        <v>333.5</v>
      </c>
      <c r="I32" s="14">
        <f t="shared" ref="I32" si="1">H32-G32</f>
        <v>0</v>
      </c>
      <c r="J32" s="17">
        <f>(H32/G32)*100%</f>
        <v>1</v>
      </c>
    </row>
    <row r="33" spans="1:10" ht="24" x14ac:dyDescent="0.25">
      <c r="A33" s="21" t="s">
        <v>75</v>
      </c>
      <c r="B33" s="20">
        <v>1030</v>
      </c>
      <c r="C33" s="14"/>
      <c r="D33" s="14"/>
      <c r="E33" s="14"/>
      <c r="F33" s="17"/>
      <c r="G33" s="14"/>
      <c r="H33" s="14"/>
      <c r="I33" s="14"/>
      <c r="J33" s="17"/>
    </row>
    <row r="34" spans="1:10" x14ac:dyDescent="0.25">
      <c r="A34" s="22" t="s">
        <v>76</v>
      </c>
      <c r="B34" s="16">
        <v>1031</v>
      </c>
      <c r="C34" s="14"/>
      <c r="D34" s="14"/>
      <c r="E34" s="14"/>
      <c r="F34" s="17"/>
      <c r="G34" s="14"/>
      <c r="H34" s="14"/>
      <c r="I34" s="14"/>
      <c r="J34" s="17"/>
    </row>
    <row r="35" spans="1:10" ht="24" x14ac:dyDescent="0.25">
      <c r="A35" s="21" t="s">
        <v>77</v>
      </c>
      <c r="B35" s="20">
        <v>1040</v>
      </c>
      <c r="C35" s="14">
        <f>C36</f>
        <v>2965.6</v>
      </c>
      <c r="D35" s="14">
        <f>D36</f>
        <v>2710.1</v>
      </c>
      <c r="E35" s="14">
        <f t="shared" si="0"/>
        <v>-255.5</v>
      </c>
      <c r="F35" s="17">
        <f>(D35/C35)*100%</f>
        <v>0.91384542756946319</v>
      </c>
      <c r="G35" s="14">
        <f>C35</f>
        <v>2965.6</v>
      </c>
      <c r="H35" s="14">
        <f>D35</f>
        <v>2710.1</v>
      </c>
      <c r="I35" s="14">
        <f>H35-G35</f>
        <v>-255.5</v>
      </c>
      <c r="J35" s="17">
        <f>(H35/G35)*100%</f>
        <v>0.91384542756946319</v>
      </c>
    </row>
    <row r="36" spans="1:10" ht="36" x14ac:dyDescent="0.25">
      <c r="A36" s="15" t="s">
        <v>515</v>
      </c>
      <c r="B36" s="16">
        <v>1041</v>
      </c>
      <c r="C36" s="14">
        <f>C39+C41</f>
        <v>2965.6</v>
      </c>
      <c r="D36" s="14">
        <f>D39+D41</f>
        <v>2710.1</v>
      </c>
      <c r="E36" s="14">
        <f t="shared" si="0"/>
        <v>-255.5</v>
      </c>
      <c r="F36" s="17">
        <f>(D36/C36)*100%</f>
        <v>0.91384542756946319</v>
      </c>
      <c r="G36" s="14">
        <f t="shared" ref="G36:G39" si="2">C36</f>
        <v>2965.6</v>
      </c>
      <c r="H36" s="14">
        <f t="shared" ref="H36:H39" si="3">D36</f>
        <v>2710.1</v>
      </c>
      <c r="I36" s="14">
        <f t="shared" ref="I36" si="4">H36-G36</f>
        <v>-255.5</v>
      </c>
      <c r="J36" s="17">
        <f>(H36/G36)*100%</f>
        <v>0.91384542756946319</v>
      </c>
    </row>
    <row r="37" spans="1:10" ht="24" x14ac:dyDescent="0.25">
      <c r="A37" s="23" t="s">
        <v>80</v>
      </c>
      <c r="B37" s="24" t="s">
        <v>81</v>
      </c>
      <c r="C37" s="14"/>
      <c r="D37" s="14"/>
      <c r="E37" s="14"/>
      <c r="F37" s="17"/>
      <c r="G37" s="14"/>
      <c r="H37" s="14"/>
      <c r="I37" s="14"/>
      <c r="J37" s="17"/>
    </row>
    <row r="38" spans="1:10" x14ac:dyDescent="0.25">
      <c r="A38" s="23" t="s">
        <v>82</v>
      </c>
      <c r="B38" s="24" t="s">
        <v>83</v>
      </c>
      <c r="C38" s="14"/>
      <c r="D38" s="14"/>
      <c r="E38" s="14"/>
      <c r="F38" s="17"/>
      <c r="G38" s="14"/>
      <c r="H38" s="14"/>
      <c r="I38" s="14"/>
      <c r="J38" s="17"/>
    </row>
    <row r="39" spans="1:10" ht="24" x14ac:dyDescent="0.25">
      <c r="A39" s="23" t="s">
        <v>84</v>
      </c>
      <c r="B39" s="24" t="s">
        <v>85</v>
      </c>
      <c r="C39" s="14">
        <f>2636+200</f>
        <v>2836</v>
      </c>
      <c r="D39" s="14">
        <v>2636</v>
      </c>
      <c r="E39" s="14">
        <f t="shared" si="0"/>
        <v>-200</v>
      </c>
      <c r="F39" s="17">
        <f>(D39/C39)*100%</f>
        <v>0.92947813822284908</v>
      </c>
      <c r="G39" s="14">
        <f t="shared" si="2"/>
        <v>2836</v>
      </c>
      <c r="H39" s="14">
        <f t="shared" si="3"/>
        <v>2636</v>
      </c>
      <c r="I39" s="14">
        <f>H39-G39</f>
        <v>-200</v>
      </c>
      <c r="J39" s="17">
        <f>(H39/G39)*100%</f>
        <v>0.92947813822284908</v>
      </c>
    </row>
    <row r="40" spans="1:10" ht="24" x14ac:dyDescent="0.25">
      <c r="A40" s="23" t="s">
        <v>86</v>
      </c>
      <c r="B40" s="24" t="s">
        <v>87</v>
      </c>
      <c r="C40" s="14"/>
      <c r="D40" s="14"/>
      <c r="E40" s="14"/>
      <c r="F40" s="17"/>
      <c r="G40" s="14"/>
      <c r="H40" s="14"/>
      <c r="I40" s="14"/>
      <c r="J40" s="17"/>
    </row>
    <row r="41" spans="1:10" ht="48" x14ac:dyDescent="0.25">
      <c r="A41" s="23" t="s">
        <v>88</v>
      </c>
      <c r="B41" s="24" t="s">
        <v>89</v>
      </c>
      <c r="C41" s="14">
        <f>74.1+55.5</f>
        <v>129.6</v>
      </c>
      <c r="D41" s="14">
        <v>74.099999999999994</v>
      </c>
      <c r="E41" s="14">
        <f t="shared" si="0"/>
        <v>-55.5</v>
      </c>
      <c r="F41" s="17">
        <f>(D41/C41)*100%</f>
        <v>0.57175925925925919</v>
      </c>
      <c r="G41" s="14">
        <f t="shared" ref="G41" si="5">C41</f>
        <v>129.6</v>
      </c>
      <c r="H41" s="14">
        <f t="shared" ref="H41" si="6">D41</f>
        <v>74.099999999999994</v>
      </c>
      <c r="I41" s="14">
        <f t="shared" ref="I41" si="7">H41-G41</f>
        <v>-55.5</v>
      </c>
      <c r="J41" s="17">
        <f>(H41/G41)*100%</f>
        <v>0.57175925925925919</v>
      </c>
    </row>
    <row r="42" spans="1:10" ht="24" x14ac:dyDescent="0.25">
      <c r="A42" s="23" t="s">
        <v>90</v>
      </c>
      <c r="B42" s="24" t="s">
        <v>91</v>
      </c>
      <c r="C42" s="14"/>
      <c r="D42" s="14"/>
      <c r="E42" s="14"/>
      <c r="F42" s="14"/>
      <c r="G42" s="14"/>
      <c r="H42" s="14"/>
      <c r="I42" s="14"/>
      <c r="J42" s="14"/>
    </row>
    <row r="43" spans="1:10" ht="48" x14ac:dyDescent="0.25">
      <c r="A43" s="15" t="s">
        <v>516</v>
      </c>
      <c r="B43" s="16">
        <v>1042</v>
      </c>
      <c r="C43" s="14"/>
      <c r="D43" s="14"/>
      <c r="E43" s="14"/>
      <c r="F43" s="14"/>
      <c r="G43" s="14"/>
      <c r="H43" s="14"/>
      <c r="I43" s="14"/>
      <c r="J43" s="14"/>
    </row>
    <row r="44" spans="1:10" ht="24" x14ac:dyDescent="0.25">
      <c r="A44" s="23" t="s">
        <v>92</v>
      </c>
      <c r="B44" s="24" t="s">
        <v>93</v>
      </c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23" t="s">
        <v>76</v>
      </c>
      <c r="B45" s="24" t="s">
        <v>94</v>
      </c>
      <c r="C45" s="14"/>
      <c r="D45" s="14"/>
      <c r="E45" s="14"/>
      <c r="F45" s="14"/>
      <c r="G45" s="14"/>
      <c r="H45" s="14"/>
      <c r="I45" s="14"/>
      <c r="J45" s="14"/>
    </row>
    <row r="46" spans="1:10" ht="36" x14ac:dyDescent="0.25">
      <c r="A46" s="15" t="s">
        <v>517</v>
      </c>
      <c r="B46" s="16">
        <v>1043</v>
      </c>
      <c r="C46" s="14"/>
      <c r="D46" s="14"/>
      <c r="E46" s="14"/>
      <c r="F46" s="14"/>
      <c r="G46" s="14"/>
      <c r="H46" s="14"/>
      <c r="I46" s="14"/>
      <c r="J46" s="14"/>
    </row>
    <row r="47" spans="1:10" x14ac:dyDescent="0.25">
      <c r="A47" s="23" t="s">
        <v>95</v>
      </c>
      <c r="B47" s="24" t="s">
        <v>96</v>
      </c>
      <c r="C47" s="14"/>
      <c r="D47" s="14"/>
      <c r="E47" s="14"/>
      <c r="F47" s="14"/>
      <c r="G47" s="14"/>
      <c r="H47" s="14"/>
      <c r="I47" s="14"/>
      <c r="J47" s="14"/>
    </row>
    <row r="48" spans="1:10" x14ac:dyDescent="0.25">
      <c r="A48" s="23" t="s">
        <v>97</v>
      </c>
      <c r="B48" s="24" t="s">
        <v>98</v>
      </c>
      <c r="C48" s="14"/>
      <c r="D48" s="14"/>
      <c r="E48" s="14"/>
      <c r="F48" s="14"/>
      <c r="G48" s="14"/>
      <c r="H48" s="14"/>
      <c r="I48" s="14"/>
      <c r="J48" s="14"/>
    </row>
    <row r="49" spans="1:10" x14ac:dyDescent="0.25">
      <c r="A49" s="25" t="s">
        <v>99</v>
      </c>
      <c r="B49" s="26">
        <v>1050</v>
      </c>
      <c r="C49" s="14"/>
      <c r="D49" s="14"/>
      <c r="E49" s="14"/>
      <c r="F49" s="14"/>
      <c r="G49" s="14"/>
      <c r="H49" s="14"/>
      <c r="I49" s="14"/>
      <c r="J49" s="14"/>
    </row>
    <row r="50" spans="1:10" x14ac:dyDescent="0.25">
      <c r="A50" s="27" t="s">
        <v>101</v>
      </c>
      <c r="B50" s="28">
        <v>1051</v>
      </c>
      <c r="C50" s="14"/>
      <c r="D50" s="14"/>
      <c r="E50" s="14"/>
      <c r="F50" s="14"/>
      <c r="G50" s="14"/>
      <c r="H50" s="14"/>
      <c r="I50" s="14"/>
      <c r="J50" s="14"/>
    </row>
    <row r="51" spans="1:10" x14ac:dyDescent="0.25">
      <c r="A51" s="27" t="s">
        <v>102</v>
      </c>
      <c r="B51" s="28">
        <v>1052</v>
      </c>
      <c r="C51" s="14"/>
      <c r="D51" s="14"/>
      <c r="E51" s="14"/>
      <c r="F51" s="14"/>
      <c r="G51" s="14"/>
      <c r="H51" s="14"/>
      <c r="I51" s="14"/>
      <c r="J51" s="14"/>
    </row>
    <row r="52" spans="1:10" ht="24" x14ac:dyDescent="0.25">
      <c r="A52" s="27" t="s">
        <v>103</v>
      </c>
      <c r="B52" s="28">
        <v>1053</v>
      </c>
      <c r="C52" s="14"/>
      <c r="D52" s="14"/>
      <c r="E52" s="14"/>
      <c r="F52" s="14"/>
      <c r="G52" s="14"/>
      <c r="H52" s="14"/>
      <c r="I52" s="14"/>
      <c r="J52" s="14"/>
    </row>
    <row r="53" spans="1:10" x14ac:dyDescent="0.25">
      <c r="A53" s="29" t="s">
        <v>104</v>
      </c>
      <c r="B53" s="28">
        <v>1054</v>
      </c>
      <c r="C53" s="14"/>
      <c r="D53" s="14"/>
      <c r="E53" s="14"/>
      <c r="F53" s="14"/>
      <c r="G53" s="14"/>
      <c r="H53" s="14"/>
      <c r="I53" s="14"/>
      <c r="J53" s="14"/>
    </row>
    <row r="54" spans="1:10" ht="24" x14ac:dyDescent="0.25">
      <c r="A54" s="27" t="s">
        <v>105</v>
      </c>
      <c r="B54" s="28">
        <v>1055</v>
      </c>
      <c r="C54" s="14"/>
      <c r="D54" s="14"/>
      <c r="E54" s="14"/>
      <c r="F54" s="14"/>
      <c r="G54" s="14"/>
      <c r="H54" s="14"/>
      <c r="I54" s="14"/>
      <c r="J54" s="14"/>
    </row>
    <row r="55" spans="1:10" x14ac:dyDescent="0.25">
      <c r="A55" s="29" t="s">
        <v>106</v>
      </c>
      <c r="B55" s="16">
        <v>1056</v>
      </c>
      <c r="C55" s="14"/>
      <c r="D55" s="14"/>
      <c r="E55" s="14"/>
      <c r="F55" s="14"/>
      <c r="G55" s="14"/>
      <c r="H55" s="14"/>
      <c r="I55" s="14"/>
      <c r="J55" s="14"/>
    </row>
    <row r="56" spans="1:10" x14ac:dyDescent="0.25">
      <c r="A56" s="314" t="s">
        <v>108</v>
      </c>
      <c r="B56" s="314"/>
      <c r="C56" s="314"/>
      <c r="D56" s="314"/>
      <c r="E56" s="314"/>
      <c r="F56" s="314"/>
      <c r="G56" s="314"/>
      <c r="H56" s="314"/>
      <c r="I56" s="314"/>
      <c r="J56" s="314"/>
    </row>
    <row r="57" spans="1:10" ht="24" x14ac:dyDescent="0.25">
      <c r="A57" s="12" t="s">
        <v>109</v>
      </c>
      <c r="B57" s="26">
        <v>1100</v>
      </c>
      <c r="C57" s="14"/>
      <c r="D57" s="14"/>
      <c r="E57" s="14"/>
      <c r="F57" s="14"/>
      <c r="G57" s="14"/>
      <c r="H57" s="14"/>
      <c r="I57" s="14"/>
      <c r="J57" s="14"/>
    </row>
    <row r="58" spans="1:10" x14ac:dyDescent="0.25">
      <c r="A58" s="27" t="s">
        <v>111</v>
      </c>
      <c r="B58" s="30">
        <v>1110</v>
      </c>
      <c r="C58" s="14"/>
      <c r="D58" s="14"/>
      <c r="E58" s="14"/>
      <c r="F58" s="14"/>
      <c r="G58" s="14"/>
      <c r="H58" s="14"/>
      <c r="I58" s="14"/>
      <c r="J58" s="14"/>
    </row>
    <row r="59" spans="1:10" x14ac:dyDescent="0.25">
      <c r="A59" s="31" t="s">
        <v>113</v>
      </c>
      <c r="B59" s="32">
        <v>1111</v>
      </c>
      <c r="C59" s="14"/>
      <c r="D59" s="14"/>
      <c r="E59" s="14"/>
      <c r="F59" s="14"/>
      <c r="G59" s="14"/>
      <c r="H59" s="14"/>
      <c r="I59" s="14"/>
      <c r="J59" s="14"/>
    </row>
    <row r="60" spans="1:10" x14ac:dyDescent="0.25">
      <c r="A60" s="33" t="s">
        <v>114</v>
      </c>
      <c r="B60" s="32">
        <v>1112</v>
      </c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s="34" t="s">
        <v>116</v>
      </c>
      <c r="B61" s="32">
        <v>1113</v>
      </c>
      <c r="C61" s="14"/>
      <c r="D61" s="14"/>
      <c r="E61" s="14"/>
      <c r="F61" s="14"/>
      <c r="G61" s="14"/>
      <c r="H61" s="14"/>
      <c r="I61" s="14"/>
      <c r="J61" s="14"/>
    </row>
    <row r="62" spans="1:10" x14ac:dyDescent="0.25">
      <c r="A62" s="35" t="s">
        <v>117</v>
      </c>
      <c r="B62" s="32">
        <v>1114</v>
      </c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34" t="s">
        <v>118</v>
      </c>
      <c r="B63" s="32">
        <v>1115</v>
      </c>
      <c r="C63" s="14"/>
      <c r="D63" s="14"/>
      <c r="E63" s="14"/>
      <c r="F63" s="14"/>
      <c r="G63" s="14"/>
      <c r="H63" s="14"/>
      <c r="I63" s="14"/>
      <c r="J63" s="14"/>
    </row>
    <row r="64" spans="1:10" x14ac:dyDescent="0.25">
      <c r="A64" s="34" t="s">
        <v>119</v>
      </c>
      <c r="B64" s="32">
        <v>1116</v>
      </c>
      <c r="C64" s="14"/>
      <c r="D64" s="14"/>
      <c r="E64" s="14"/>
      <c r="F64" s="14"/>
      <c r="G64" s="14"/>
      <c r="H64" s="14"/>
      <c r="I64" s="14"/>
      <c r="J64" s="14"/>
    </row>
    <row r="65" spans="1:10" ht="24.75" x14ac:dyDescent="0.25">
      <c r="A65" s="37" t="s">
        <v>120</v>
      </c>
      <c r="B65" s="38">
        <v>1120</v>
      </c>
      <c r="C65" s="14"/>
      <c r="D65" s="14"/>
      <c r="E65" s="14"/>
      <c r="F65" s="14"/>
      <c r="G65" s="14"/>
      <c r="H65" s="14"/>
      <c r="I65" s="14"/>
      <c r="J65" s="14"/>
    </row>
    <row r="66" spans="1:10" x14ac:dyDescent="0.25">
      <c r="A66" s="35" t="s">
        <v>122</v>
      </c>
      <c r="B66" s="32">
        <v>1121</v>
      </c>
      <c r="C66" s="14"/>
      <c r="D66" s="14"/>
      <c r="E66" s="14"/>
      <c r="F66" s="14"/>
      <c r="G66" s="14"/>
      <c r="H66" s="14"/>
      <c r="I66" s="14"/>
      <c r="J66" s="14"/>
    </row>
    <row r="67" spans="1:10" x14ac:dyDescent="0.25">
      <c r="A67" s="35" t="s">
        <v>123</v>
      </c>
      <c r="B67" s="32">
        <v>1122</v>
      </c>
      <c r="C67" s="14"/>
      <c r="D67" s="14"/>
      <c r="E67" s="14"/>
      <c r="F67" s="14"/>
      <c r="G67" s="14"/>
      <c r="H67" s="14"/>
      <c r="I67" s="14"/>
      <c r="J67" s="14"/>
    </row>
    <row r="68" spans="1:10" x14ac:dyDescent="0.25">
      <c r="A68" s="35" t="s">
        <v>124</v>
      </c>
      <c r="B68" s="32">
        <v>1123</v>
      </c>
      <c r="C68" s="14"/>
      <c r="D68" s="14"/>
      <c r="E68" s="14"/>
      <c r="F68" s="14"/>
      <c r="G68" s="14"/>
      <c r="H68" s="14"/>
      <c r="I68" s="14"/>
      <c r="J68" s="14"/>
    </row>
    <row r="69" spans="1:10" x14ac:dyDescent="0.25">
      <c r="A69" s="35" t="s">
        <v>125</v>
      </c>
      <c r="B69" s="32">
        <v>1124</v>
      </c>
      <c r="C69" s="14"/>
      <c r="D69" s="14"/>
      <c r="E69" s="14"/>
      <c r="F69" s="14"/>
      <c r="G69" s="14"/>
      <c r="H69" s="14"/>
      <c r="I69" s="14"/>
      <c r="J69" s="14"/>
    </row>
    <row r="70" spans="1:10" x14ac:dyDescent="0.25">
      <c r="A70" s="35" t="s">
        <v>126</v>
      </c>
      <c r="B70" s="32">
        <v>1125</v>
      </c>
      <c r="C70" s="14"/>
      <c r="D70" s="14"/>
      <c r="E70" s="14"/>
      <c r="F70" s="14"/>
      <c r="G70" s="14"/>
      <c r="H70" s="14"/>
      <c r="I70" s="14"/>
      <c r="J70" s="14"/>
    </row>
    <row r="71" spans="1:10" x14ac:dyDescent="0.25">
      <c r="A71" s="34" t="s">
        <v>127</v>
      </c>
      <c r="B71" s="39">
        <v>1126</v>
      </c>
      <c r="C71" s="14"/>
      <c r="D71" s="14"/>
      <c r="E71" s="14"/>
      <c r="F71" s="14"/>
      <c r="G71" s="14"/>
      <c r="H71" s="14"/>
      <c r="I71" s="14"/>
      <c r="J71" s="14"/>
    </row>
    <row r="72" spans="1:10" x14ac:dyDescent="0.25">
      <c r="A72" s="40" t="s">
        <v>128</v>
      </c>
      <c r="B72" s="41">
        <v>1130</v>
      </c>
      <c r="C72" s="14"/>
      <c r="D72" s="14"/>
      <c r="E72" s="14"/>
      <c r="F72" s="14"/>
      <c r="G72" s="14"/>
      <c r="H72" s="14"/>
      <c r="I72" s="14"/>
      <c r="J72" s="14"/>
    </row>
    <row r="73" spans="1:10" x14ac:dyDescent="0.25">
      <c r="A73" s="37" t="s">
        <v>129</v>
      </c>
      <c r="B73" s="38">
        <v>1140</v>
      </c>
      <c r="C73" s="14">
        <v>59.4</v>
      </c>
      <c r="D73" s="14">
        <f>C73</f>
        <v>59.4</v>
      </c>
      <c r="E73" s="14">
        <f t="shared" ref="E73" si="8">D73-C73</f>
        <v>0</v>
      </c>
      <c r="F73" s="17">
        <f>(D73/C73)*100%</f>
        <v>1</v>
      </c>
      <c r="G73" s="14">
        <f>D73</f>
        <v>59.4</v>
      </c>
      <c r="H73" s="14">
        <f>G73</f>
        <v>59.4</v>
      </c>
      <c r="I73" s="14">
        <f t="shared" ref="I73" si="9">H73-G73</f>
        <v>0</v>
      </c>
      <c r="J73" s="17">
        <f>(H73/G73)*100%</f>
        <v>1</v>
      </c>
    </row>
    <row r="74" spans="1:10" x14ac:dyDescent="0.25">
      <c r="A74" s="37" t="s">
        <v>130</v>
      </c>
      <c r="B74" s="38">
        <v>1150</v>
      </c>
      <c r="C74" s="14"/>
      <c r="D74" s="14"/>
      <c r="E74" s="14"/>
      <c r="F74" s="14"/>
      <c r="G74" s="14"/>
      <c r="H74" s="14"/>
      <c r="I74" s="14"/>
      <c r="J74" s="14"/>
    </row>
    <row r="75" spans="1:10" x14ac:dyDescent="0.25">
      <c r="A75" s="40" t="s">
        <v>131</v>
      </c>
      <c r="B75" s="38">
        <v>1160</v>
      </c>
      <c r="C75" s="14"/>
      <c r="D75" s="14"/>
      <c r="E75" s="14"/>
      <c r="F75" s="14"/>
      <c r="G75" s="14"/>
      <c r="H75" s="14"/>
      <c r="I75" s="14"/>
      <c r="J75" s="14"/>
    </row>
    <row r="76" spans="1:10" x14ac:dyDescent="0.25">
      <c r="A76" s="37" t="s">
        <v>132</v>
      </c>
      <c r="B76" s="41">
        <v>1170</v>
      </c>
      <c r="C76" s="14"/>
      <c r="D76" s="14"/>
      <c r="E76" s="14"/>
      <c r="F76" s="14"/>
      <c r="G76" s="14"/>
      <c r="H76" s="14"/>
      <c r="I76" s="14"/>
      <c r="J76" s="14"/>
    </row>
    <row r="77" spans="1:10" x14ac:dyDescent="0.25">
      <c r="A77" s="37" t="s">
        <v>134</v>
      </c>
      <c r="B77" s="41">
        <v>1180</v>
      </c>
      <c r="C77" s="14"/>
      <c r="D77" s="14"/>
      <c r="E77" s="14"/>
      <c r="F77" s="14"/>
      <c r="G77" s="14"/>
      <c r="H77" s="14"/>
      <c r="I77" s="14"/>
      <c r="J77" s="14"/>
    </row>
    <row r="78" spans="1:10" ht="36.75" x14ac:dyDescent="0.25">
      <c r="A78" s="37" t="s">
        <v>135</v>
      </c>
      <c r="B78" s="38">
        <v>1190</v>
      </c>
      <c r="C78" s="14"/>
      <c r="D78" s="14"/>
      <c r="E78" s="14"/>
      <c r="F78" s="14"/>
      <c r="G78" s="14"/>
      <c r="H78" s="14"/>
      <c r="I78" s="14"/>
      <c r="J78" s="14"/>
    </row>
    <row r="79" spans="1:10" x14ac:dyDescent="0.25">
      <c r="A79" s="37" t="s">
        <v>136</v>
      </c>
      <c r="B79" s="38">
        <v>1200</v>
      </c>
      <c r="C79" s="14"/>
      <c r="D79" s="14"/>
      <c r="E79" s="14"/>
      <c r="F79" s="14"/>
      <c r="G79" s="14"/>
      <c r="H79" s="14"/>
      <c r="I79" s="14"/>
      <c r="J79" s="14"/>
    </row>
    <row r="80" spans="1:10" x14ac:dyDescent="0.25">
      <c r="A80" s="37" t="s">
        <v>137</v>
      </c>
      <c r="B80" s="38">
        <v>1210</v>
      </c>
      <c r="C80" s="14"/>
      <c r="D80" s="14"/>
      <c r="E80" s="14"/>
      <c r="F80" s="14"/>
      <c r="G80" s="14"/>
      <c r="H80" s="14"/>
      <c r="I80" s="14"/>
      <c r="J80" s="14"/>
    </row>
    <row r="81" spans="1:10" x14ac:dyDescent="0.25">
      <c r="A81" s="37" t="s">
        <v>76</v>
      </c>
      <c r="B81" s="32" t="s">
        <v>138</v>
      </c>
      <c r="C81" s="14"/>
      <c r="D81" s="14"/>
      <c r="E81" s="14"/>
      <c r="F81" s="14"/>
      <c r="G81" s="14"/>
      <c r="H81" s="14"/>
      <c r="I81" s="14"/>
      <c r="J81" s="14"/>
    </row>
    <row r="82" spans="1:10" x14ac:dyDescent="0.25">
      <c r="A82" s="42" t="s">
        <v>139</v>
      </c>
      <c r="B82" s="43">
        <v>1300</v>
      </c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 s="27" t="s">
        <v>141</v>
      </c>
      <c r="B83" s="38">
        <v>1310</v>
      </c>
      <c r="C83" s="14"/>
      <c r="D83" s="14"/>
      <c r="E83" s="14"/>
      <c r="F83" s="14"/>
      <c r="G83" s="14"/>
      <c r="H83" s="14"/>
      <c r="I83" s="14"/>
      <c r="J83" s="14"/>
    </row>
    <row r="84" spans="1:10" ht="24.75" x14ac:dyDescent="0.25">
      <c r="A84" s="35" t="s">
        <v>143</v>
      </c>
      <c r="B84" s="32">
        <v>1311</v>
      </c>
      <c r="C84" s="14">
        <v>3.1</v>
      </c>
      <c r="D84" s="14">
        <f>C84</f>
        <v>3.1</v>
      </c>
      <c r="E84" s="14">
        <f t="shared" ref="E84" si="10">D84-C84</f>
        <v>0</v>
      </c>
      <c r="F84" s="17">
        <f>(D84/C84)*100%</f>
        <v>1</v>
      </c>
      <c r="G84" s="14">
        <f>C84</f>
        <v>3.1</v>
      </c>
      <c r="H84" s="14">
        <f>G84</f>
        <v>3.1</v>
      </c>
      <c r="I84" s="14">
        <f t="shared" ref="I84" si="11">H84-G84</f>
        <v>0</v>
      </c>
      <c r="J84" s="17">
        <f>(H84/G84)*100%</f>
        <v>1</v>
      </c>
    </row>
    <row r="85" spans="1:10" ht="24.75" x14ac:dyDescent="0.25">
      <c r="A85" s="35" t="s">
        <v>144</v>
      </c>
      <c r="B85" s="32">
        <v>1312</v>
      </c>
      <c r="C85" s="14">
        <v>8.1999999999999993</v>
      </c>
      <c r="D85" s="14">
        <f>C85</f>
        <v>8.1999999999999993</v>
      </c>
      <c r="E85" s="14">
        <f t="shared" ref="E85:E90" si="12">D85-C85</f>
        <v>0</v>
      </c>
      <c r="F85" s="17">
        <f t="shared" ref="F85:F90" si="13">(D85/C85)*100%</f>
        <v>1</v>
      </c>
      <c r="G85" s="14">
        <f>D85</f>
        <v>8.1999999999999993</v>
      </c>
      <c r="H85" s="14">
        <f>G85</f>
        <v>8.1999999999999993</v>
      </c>
      <c r="I85" s="14">
        <f t="shared" ref="I85:I90" si="14">H85-G85</f>
        <v>0</v>
      </c>
      <c r="J85" s="17">
        <f t="shared" ref="J85:J90" si="15">(H85/G85)*100%</f>
        <v>1</v>
      </c>
    </row>
    <row r="86" spans="1:10" x14ac:dyDescent="0.25">
      <c r="A86" s="35" t="s">
        <v>145</v>
      </c>
      <c r="B86" s="32">
        <v>1313</v>
      </c>
      <c r="C86" s="14"/>
      <c r="D86" s="14"/>
      <c r="E86" s="14"/>
      <c r="F86" s="17"/>
      <c r="G86" s="14"/>
      <c r="H86" s="14"/>
      <c r="I86" s="14"/>
      <c r="J86" s="17"/>
    </row>
    <row r="87" spans="1:10" x14ac:dyDescent="0.25">
      <c r="A87" s="35" t="s">
        <v>146</v>
      </c>
      <c r="B87" s="32">
        <v>1314</v>
      </c>
      <c r="C87" s="14">
        <v>27.1</v>
      </c>
      <c r="D87" s="14">
        <v>27.1</v>
      </c>
      <c r="E87" s="14">
        <f t="shared" si="12"/>
        <v>0</v>
      </c>
      <c r="F87" s="17">
        <f t="shared" si="13"/>
        <v>1</v>
      </c>
      <c r="G87" s="14">
        <f>C87</f>
        <v>27.1</v>
      </c>
      <c r="H87" s="14">
        <f>G87</f>
        <v>27.1</v>
      </c>
      <c r="I87" s="14">
        <f t="shared" si="14"/>
        <v>0</v>
      </c>
      <c r="J87" s="17">
        <f t="shared" si="15"/>
        <v>1</v>
      </c>
    </row>
    <row r="88" spans="1:10" x14ac:dyDescent="0.25">
      <c r="A88" s="35" t="s">
        <v>147</v>
      </c>
      <c r="B88" s="32">
        <v>1315</v>
      </c>
      <c r="C88" s="14"/>
      <c r="D88" s="14"/>
      <c r="E88" s="14"/>
      <c r="F88" s="17"/>
      <c r="G88" s="14"/>
      <c r="H88" s="14"/>
      <c r="I88" s="14"/>
      <c r="J88" s="17"/>
    </row>
    <row r="89" spans="1:10" x14ac:dyDescent="0.25">
      <c r="A89" s="35" t="s">
        <v>132</v>
      </c>
      <c r="B89" s="32">
        <v>1316</v>
      </c>
      <c r="C89" s="14"/>
      <c r="D89" s="14"/>
      <c r="E89" s="14"/>
      <c r="F89" s="17"/>
      <c r="G89" s="14"/>
      <c r="H89" s="14"/>
      <c r="I89" s="14"/>
      <c r="J89" s="17"/>
    </row>
    <row r="90" spans="1:10" x14ac:dyDescent="0.25">
      <c r="A90" s="37" t="s">
        <v>129</v>
      </c>
      <c r="B90" s="38">
        <v>1320</v>
      </c>
      <c r="C90" s="14">
        <f>C73</f>
        <v>59.4</v>
      </c>
      <c r="D90" s="14">
        <f>C90</f>
        <v>59.4</v>
      </c>
      <c r="E90" s="14">
        <f t="shared" si="12"/>
        <v>0</v>
      </c>
      <c r="F90" s="17">
        <f t="shared" si="13"/>
        <v>1</v>
      </c>
      <c r="G90" s="14">
        <f>C90</f>
        <v>59.4</v>
      </c>
      <c r="H90" s="14">
        <f>G90</f>
        <v>59.4</v>
      </c>
      <c r="I90" s="14">
        <f t="shared" si="14"/>
        <v>0</v>
      </c>
      <c r="J90" s="17">
        <f t="shared" si="15"/>
        <v>1</v>
      </c>
    </row>
    <row r="91" spans="1:10" x14ac:dyDescent="0.25">
      <c r="A91" s="37" t="s">
        <v>130</v>
      </c>
      <c r="B91" s="38">
        <v>1330</v>
      </c>
      <c r="C91" s="14"/>
      <c r="D91" s="14"/>
      <c r="E91" s="14"/>
      <c r="F91" s="17"/>
      <c r="G91" s="14"/>
      <c r="H91" s="14"/>
      <c r="I91" s="14"/>
      <c r="J91" s="17"/>
    </row>
    <row r="92" spans="1:10" x14ac:dyDescent="0.25">
      <c r="A92" s="37" t="s">
        <v>149</v>
      </c>
      <c r="B92" s="38">
        <v>1340</v>
      </c>
      <c r="C92" s="14"/>
      <c r="D92" s="14"/>
      <c r="E92" s="14"/>
      <c r="F92" s="17"/>
      <c r="G92" s="14"/>
      <c r="H92" s="14"/>
      <c r="I92" s="14"/>
      <c r="J92" s="17"/>
    </row>
    <row r="93" spans="1:10" x14ac:dyDescent="0.25">
      <c r="A93" s="40" t="s">
        <v>150</v>
      </c>
      <c r="B93" s="38">
        <v>1350</v>
      </c>
      <c r="C93" s="14"/>
      <c r="D93" s="14"/>
      <c r="E93" s="14"/>
      <c r="F93" s="17"/>
      <c r="G93" s="14"/>
      <c r="H93" s="14"/>
      <c r="I93" s="14"/>
      <c r="J93" s="17"/>
    </row>
    <row r="94" spans="1:10" x14ac:dyDescent="0.25">
      <c r="A94" s="40" t="s">
        <v>151</v>
      </c>
      <c r="B94" s="38">
        <v>1360</v>
      </c>
      <c r="C94" s="14"/>
      <c r="D94" s="14"/>
      <c r="E94" s="14"/>
      <c r="F94" s="17"/>
      <c r="G94" s="14"/>
      <c r="H94" s="14"/>
      <c r="I94" s="14"/>
      <c r="J94" s="17"/>
    </row>
    <row r="95" spans="1:10" x14ac:dyDescent="0.25">
      <c r="A95" s="37" t="s">
        <v>152</v>
      </c>
      <c r="B95" s="38">
        <v>1370</v>
      </c>
      <c r="C95" s="14"/>
      <c r="D95" s="14"/>
      <c r="E95" s="14"/>
      <c r="F95" s="17"/>
      <c r="G95" s="14"/>
      <c r="H95" s="14"/>
      <c r="I95" s="14"/>
      <c r="J95" s="17"/>
    </row>
    <row r="96" spans="1:10" x14ac:dyDescent="0.25">
      <c r="A96" s="37" t="s">
        <v>153</v>
      </c>
      <c r="B96" s="38">
        <v>1380</v>
      </c>
      <c r="C96" s="14"/>
      <c r="D96" s="14"/>
      <c r="E96" s="14"/>
      <c r="F96" s="17"/>
      <c r="G96" s="14"/>
      <c r="H96" s="14"/>
      <c r="I96" s="14"/>
      <c r="J96" s="17"/>
    </row>
    <row r="97" spans="1:10" ht="24.75" x14ac:dyDescent="0.25">
      <c r="A97" s="40" t="s">
        <v>154</v>
      </c>
      <c r="B97" s="38">
        <v>1390</v>
      </c>
      <c r="C97" s="14">
        <v>3.2</v>
      </c>
      <c r="D97" s="14">
        <f>C97</f>
        <v>3.2</v>
      </c>
      <c r="E97" s="14">
        <f t="shared" ref="E97" si="16">D97-C97</f>
        <v>0</v>
      </c>
      <c r="F97" s="17">
        <f t="shared" ref="F97" si="17">(D97/C97)*100%</f>
        <v>1</v>
      </c>
      <c r="G97" s="14">
        <f>D97</f>
        <v>3.2</v>
      </c>
      <c r="H97" s="14">
        <f>D97</f>
        <v>3.2</v>
      </c>
      <c r="I97" s="14">
        <f t="shared" ref="I97" si="18">H97-G97</f>
        <v>0</v>
      </c>
      <c r="J97" s="17">
        <f t="shared" ref="J97" si="19">(H97/G97)*100%</f>
        <v>1</v>
      </c>
    </row>
    <row r="98" spans="1:10" x14ac:dyDescent="0.25">
      <c r="A98" s="40" t="s">
        <v>155</v>
      </c>
      <c r="B98" s="38">
        <v>1400</v>
      </c>
      <c r="C98" s="14"/>
      <c r="D98" s="14"/>
      <c r="E98" s="14"/>
      <c r="F98" s="14"/>
      <c r="G98" s="14"/>
      <c r="H98" s="14"/>
      <c r="I98" s="14"/>
      <c r="J98" s="14"/>
    </row>
    <row r="99" spans="1:10" x14ac:dyDescent="0.25">
      <c r="A99" s="40" t="s">
        <v>156</v>
      </c>
      <c r="B99" s="38">
        <v>1410</v>
      </c>
      <c r="C99" s="14"/>
      <c r="D99" s="14"/>
      <c r="E99" s="14"/>
      <c r="F99" s="14"/>
      <c r="G99" s="14"/>
      <c r="H99" s="14"/>
      <c r="I99" s="14"/>
      <c r="J99" s="14"/>
    </row>
    <row r="100" spans="1:10" x14ac:dyDescent="0.25">
      <c r="A100" s="37" t="s">
        <v>134</v>
      </c>
      <c r="B100" s="38">
        <v>1420</v>
      </c>
      <c r="C100" s="14"/>
      <c r="D100" s="14"/>
      <c r="E100" s="14"/>
      <c r="F100" s="14"/>
      <c r="G100" s="14"/>
      <c r="H100" s="14"/>
      <c r="I100" s="14"/>
      <c r="J100" s="14"/>
    </row>
    <row r="101" spans="1:10" ht="24.75" x14ac:dyDescent="0.25">
      <c r="A101" s="40" t="s">
        <v>157</v>
      </c>
      <c r="B101" s="38">
        <v>1430</v>
      </c>
      <c r="C101" s="14"/>
      <c r="D101" s="14"/>
      <c r="E101" s="14"/>
      <c r="F101" s="14"/>
      <c r="G101" s="14"/>
      <c r="H101" s="14"/>
      <c r="I101" s="14"/>
      <c r="J101" s="14"/>
    </row>
    <row r="102" spans="1:10" x14ac:dyDescent="0.25">
      <c r="A102" s="37" t="s">
        <v>158</v>
      </c>
      <c r="B102" s="38">
        <v>1440</v>
      </c>
      <c r="C102" s="14"/>
      <c r="D102" s="14"/>
      <c r="E102" s="14"/>
      <c r="F102" s="14"/>
      <c r="G102" s="14"/>
      <c r="H102" s="14"/>
      <c r="I102" s="14"/>
      <c r="J102" s="14"/>
    </row>
    <row r="103" spans="1:10" x14ac:dyDescent="0.25">
      <c r="A103" s="37" t="s">
        <v>76</v>
      </c>
      <c r="B103" s="32" t="s">
        <v>159</v>
      </c>
      <c r="C103" s="14"/>
      <c r="D103" s="14"/>
      <c r="E103" s="14"/>
      <c r="F103" s="14"/>
      <c r="G103" s="14"/>
      <c r="H103" s="14"/>
      <c r="I103" s="14"/>
      <c r="J103" s="14"/>
    </row>
    <row r="104" spans="1:10" x14ac:dyDescent="0.25">
      <c r="A104" s="37" t="s">
        <v>136</v>
      </c>
      <c r="B104" s="38">
        <v>1450</v>
      </c>
      <c r="C104" s="14"/>
      <c r="D104" s="14"/>
      <c r="E104" s="14"/>
      <c r="F104" s="14"/>
      <c r="G104" s="14"/>
      <c r="H104" s="14"/>
      <c r="I104" s="14"/>
      <c r="J104" s="14"/>
    </row>
    <row r="105" spans="1:10" x14ac:dyDescent="0.25">
      <c r="A105" s="37" t="s">
        <v>160</v>
      </c>
      <c r="B105" s="38">
        <v>1460</v>
      </c>
      <c r="C105" s="14"/>
      <c r="D105" s="14"/>
      <c r="E105" s="14"/>
      <c r="F105" s="14"/>
      <c r="G105" s="14"/>
      <c r="H105" s="14"/>
      <c r="I105" s="14"/>
      <c r="J105" s="14"/>
    </row>
    <row r="106" spans="1:10" x14ac:dyDescent="0.25">
      <c r="A106" s="37"/>
      <c r="B106" s="32" t="s">
        <v>162</v>
      </c>
      <c r="C106" s="14"/>
      <c r="D106" s="14"/>
      <c r="E106" s="14"/>
      <c r="F106" s="14"/>
      <c r="G106" s="14"/>
      <c r="H106" s="14"/>
      <c r="I106" s="14"/>
      <c r="J106" s="14"/>
    </row>
    <row r="107" spans="1:10" x14ac:dyDescent="0.25">
      <c r="A107" s="44" t="s">
        <v>163</v>
      </c>
      <c r="B107" s="43">
        <v>1500</v>
      </c>
      <c r="C107" s="14"/>
      <c r="D107" s="14"/>
      <c r="E107" s="14"/>
      <c r="F107" s="14"/>
      <c r="G107" s="14"/>
      <c r="H107" s="14"/>
      <c r="I107" s="14"/>
      <c r="J107" s="14"/>
    </row>
    <row r="108" spans="1:10" x14ac:dyDescent="0.25">
      <c r="A108" s="40" t="s">
        <v>165</v>
      </c>
      <c r="B108" s="38">
        <v>1510</v>
      </c>
      <c r="C108" s="14"/>
      <c r="D108" s="14"/>
      <c r="E108" s="14"/>
      <c r="F108" s="14"/>
      <c r="G108" s="14"/>
      <c r="H108" s="14"/>
      <c r="I108" s="14"/>
      <c r="J108" s="14"/>
    </row>
    <row r="109" spans="1:10" x14ac:dyDescent="0.25">
      <c r="A109" s="40" t="s">
        <v>129</v>
      </c>
      <c r="B109" s="38">
        <v>1520</v>
      </c>
      <c r="C109" s="14"/>
      <c r="D109" s="14"/>
      <c r="E109" s="14"/>
      <c r="F109" s="14"/>
      <c r="G109" s="14"/>
      <c r="H109" s="14"/>
      <c r="I109" s="14"/>
      <c r="J109" s="14"/>
    </row>
    <row r="110" spans="1:10" x14ac:dyDescent="0.25">
      <c r="A110" s="40" t="s">
        <v>130</v>
      </c>
      <c r="B110" s="38">
        <v>1530</v>
      </c>
      <c r="C110" s="14"/>
      <c r="D110" s="14"/>
      <c r="E110" s="14"/>
      <c r="F110" s="14"/>
      <c r="G110" s="14"/>
      <c r="H110" s="14"/>
      <c r="I110" s="14"/>
      <c r="J110" s="14"/>
    </row>
    <row r="111" spans="1:10" x14ac:dyDescent="0.25">
      <c r="A111" s="40" t="s">
        <v>136</v>
      </c>
      <c r="B111" s="38">
        <v>1540</v>
      </c>
      <c r="C111" s="14"/>
      <c r="D111" s="14"/>
      <c r="E111" s="14"/>
      <c r="F111" s="14"/>
      <c r="G111" s="14"/>
      <c r="H111" s="14"/>
      <c r="I111" s="14"/>
      <c r="J111" s="14"/>
    </row>
    <row r="112" spans="1:10" x14ac:dyDescent="0.25">
      <c r="A112" s="40" t="s">
        <v>166</v>
      </c>
      <c r="B112" s="38">
        <v>1550</v>
      </c>
      <c r="C112" s="14"/>
      <c r="D112" s="14"/>
      <c r="E112" s="14"/>
      <c r="F112" s="14"/>
      <c r="G112" s="14"/>
      <c r="H112" s="14"/>
      <c r="I112" s="14"/>
      <c r="J112" s="14"/>
    </row>
    <row r="113" spans="1:10" x14ac:dyDescent="0.25">
      <c r="A113" s="40" t="s">
        <v>76</v>
      </c>
      <c r="B113" s="45">
        <v>1551</v>
      </c>
      <c r="C113" s="14"/>
      <c r="D113" s="14"/>
      <c r="E113" s="14"/>
      <c r="F113" s="14"/>
      <c r="G113" s="14"/>
      <c r="H113" s="14"/>
      <c r="I113" s="14"/>
      <c r="J113" s="14"/>
    </row>
    <row r="114" spans="1:10" ht="24" x14ac:dyDescent="0.25">
      <c r="A114" s="12" t="s">
        <v>518</v>
      </c>
      <c r="B114" s="46">
        <v>1600</v>
      </c>
      <c r="C114" s="14"/>
      <c r="D114" s="14"/>
      <c r="E114" s="14"/>
      <c r="F114" s="14"/>
      <c r="G114" s="14"/>
      <c r="H114" s="14"/>
      <c r="I114" s="14"/>
      <c r="J114" s="14"/>
    </row>
    <row r="115" spans="1:10" ht="24" x14ac:dyDescent="0.25">
      <c r="A115" s="12" t="s">
        <v>169</v>
      </c>
      <c r="B115" s="46">
        <v>1700</v>
      </c>
      <c r="C115" s="14"/>
      <c r="D115" s="14"/>
      <c r="E115" s="14"/>
      <c r="F115" s="14"/>
      <c r="G115" s="14"/>
      <c r="H115" s="14"/>
      <c r="I115" s="14"/>
      <c r="J115" s="14"/>
    </row>
    <row r="116" spans="1:10" x14ac:dyDescent="0.25">
      <c r="A116" s="315" t="s">
        <v>170</v>
      </c>
      <c r="B116" s="315"/>
      <c r="C116" s="315"/>
      <c r="D116" s="315"/>
      <c r="E116" s="315"/>
      <c r="F116" s="315"/>
      <c r="G116" s="315"/>
      <c r="H116" s="315"/>
      <c r="I116" s="315"/>
      <c r="J116" s="315"/>
    </row>
    <row r="117" spans="1:10" x14ac:dyDescent="0.25">
      <c r="A117" s="40" t="s">
        <v>129</v>
      </c>
      <c r="B117" s="41">
        <v>2000</v>
      </c>
      <c r="C117" s="14"/>
      <c r="D117" s="14"/>
      <c r="E117" s="14"/>
      <c r="F117" s="14"/>
      <c r="G117" s="14"/>
      <c r="H117" s="14"/>
      <c r="I117" s="14"/>
      <c r="J117" s="14"/>
    </row>
    <row r="118" spans="1:10" x14ac:dyDescent="0.25">
      <c r="A118" s="23" t="s">
        <v>172</v>
      </c>
      <c r="B118" s="39">
        <v>2001</v>
      </c>
      <c r="C118" s="14">
        <v>3063.4</v>
      </c>
      <c r="D118" s="14">
        <v>2196.8000000000002</v>
      </c>
      <c r="E118" s="14">
        <f t="shared" ref="E118" si="20">D118-C118</f>
        <v>-866.59999999999991</v>
      </c>
      <c r="F118" s="17">
        <f t="shared" ref="F118" si="21">(D118/C118)*100%</f>
        <v>0.71711170594763995</v>
      </c>
      <c r="G118" s="14">
        <f>C118</f>
        <v>3063.4</v>
      </c>
      <c r="H118" s="14">
        <f>D118</f>
        <v>2196.8000000000002</v>
      </c>
      <c r="I118" s="14">
        <f t="shared" ref="I118" si="22">H118-G118</f>
        <v>-866.59999999999991</v>
      </c>
      <c r="J118" s="17">
        <f t="shared" ref="J118" si="23">(H118/G118)*100%</f>
        <v>0.71711170594763995</v>
      </c>
    </row>
    <row r="119" spans="1:10" x14ac:dyDescent="0.25">
      <c r="A119" s="40" t="s">
        <v>130</v>
      </c>
      <c r="B119" s="41">
        <v>2010</v>
      </c>
      <c r="C119" s="14"/>
      <c r="D119" s="14"/>
      <c r="E119" s="14"/>
      <c r="F119" s="17"/>
      <c r="G119" s="14"/>
      <c r="H119" s="14"/>
      <c r="I119" s="14"/>
      <c r="J119" s="17"/>
    </row>
    <row r="120" spans="1:10" x14ac:dyDescent="0.25">
      <c r="A120" s="23" t="s">
        <v>172</v>
      </c>
      <c r="B120" s="48">
        <v>2011</v>
      </c>
      <c r="C120" s="14">
        <f>C118*19.5%</f>
        <v>597.36300000000006</v>
      </c>
      <c r="D120" s="14">
        <v>439.1</v>
      </c>
      <c r="E120" s="14">
        <f t="shared" ref="E120" si="24">D120-C120</f>
        <v>-158.26300000000003</v>
      </c>
      <c r="F120" s="17">
        <f t="shared" ref="F120" si="25">(D120/C120)*100%</f>
        <v>0.73506393934676229</v>
      </c>
      <c r="G120" s="14">
        <f>C120</f>
        <v>597.36300000000006</v>
      </c>
      <c r="H120" s="14">
        <f>D120</f>
        <v>439.1</v>
      </c>
      <c r="I120" s="14">
        <f t="shared" ref="I120" si="26">H120-G120</f>
        <v>-158.26300000000003</v>
      </c>
      <c r="J120" s="17">
        <f t="shared" ref="J120" si="27">(H120/G120)*100%</f>
        <v>0.73506393934676229</v>
      </c>
    </row>
    <row r="121" spans="1:10" x14ac:dyDescent="0.25">
      <c r="A121" s="40" t="s">
        <v>165</v>
      </c>
      <c r="B121" s="49">
        <v>2020</v>
      </c>
      <c r="C121" s="14"/>
      <c r="D121" s="14"/>
      <c r="E121" s="14"/>
      <c r="F121" s="14"/>
      <c r="G121" s="14"/>
      <c r="H121" s="14"/>
      <c r="I121" s="14"/>
      <c r="J121" s="14"/>
    </row>
    <row r="122" spans="1:10" x14ac:dyDescent="0.25">
      <c r="A122" s="23" t="s">
        <v>172</v>
      </c>
      <c r="B122" s="48">
        <v>2021</v>
      </c>
      <c r="C122" s="14"/>
      <c r="D122" s="14"/>
      <c r="E122" s="14"/>
      <c r="F122" s="14"/>
      <c r="G122" s="14"/>
      <c r="H122" s="14"/>
      <c r="I122" s="14"/>
      <c r="J122" s="14"/>
    </row>
    <row r="123" spans="1:10" x14ac:dyDescent="0.25">
      <c r="A123" s="40" t="s">
        <v>156</v>
      </c>
      <c r="B123" s="49">
        <v>2030</v>
      </c>
      <c r="C123" s="14"/>
      <c r="D123" s="14"/>
      <c r="E123" s="14"/>
      <c r="F123" s="14"/>
      <c r="G123" s="14"/>
      <c r="H123" s="14"/>
      <c r="I123" s="14"/>
      <c r="J123" s="14"/>
    </row>
    <row r="124" spans="1:10" x14ac:dyDescent="0.25">
      <c r="A124" s="23" t="s">
        <v>172</v>
      </c>
      <c r="B124" s="48">
        <v>2031</v>
      </c>
      <c r="C124" s="14"/>
      <c r="D124" s="14"/>
      <c r="E124" s="14"/>
      <c r="F124" s="14"/>
      <c r="G124" s="14"/>
      <c r="H124" s="14"/>
      <c r="I124" s="14"/>
      <c r="J124" s="14"/>
    </row>
    <row r="125" spans="1:10" x14ac:dyDescent="0.25">
      <c r="A125" s="40" t="s">
        <v>136</v>
      </c>
      <c r="B125" s="49">
        <v>2040</v>
      </c>
      <c r="C125" s="14"/>
      <c r="D125" s="14"/>
      <c r="E125" s="14"/>
      <c r="F125" s="14"/>
      <c r="G125" s="14"/>
      <c r="H125" s="14"/>
      <c r="I125" s="14"/>
      <c r="J125" s="14"/>
    </row>
    <row r="126" spans="1:10" x14ac:dyDescent="0.25">
      <c r="A126" s="40" t="s">
        <v>177</v>
      </c>
      <c r="B126" s="49">
        <v>2050</v>
      </c>
      <c r="C126" s="14"/>
      <c r="D126" s="14"/>
      <c r="E126" s="14"/>
      <c r="F126" s="14"/>
      <c r="G126" s="14"/>
      <c r="H126" s="14"/>
      <c r="I126" s="14"/>
      <c r="J126" s="14"/>
    </row>
    <row r="127" spans="1:10" x14ac:dyDescent="0.25">
      <c r="A127" s="23" t="s">
        <v>172</v>
      </c>
      <c r="B127" s="48">
        <v>2051</v>
      </c>
      <c r="C127" s="14"/>
      <c r="D127" s="14"/>
      <c r="E127" s="14"/>
      <c r="F127" s="14"/>
      <c r="G127" s="14"/>
      <c r="H127" s="14"/>
      <c r="I127" s="14"/>
      <c r="J127" s="14"/>
    </row>
    <row r="128" spans="1:10" ht="24.75" x14ac:dyDescent="0.25">
      <c r="A128" s="44" t="s">
        <v>179</v>
      </c>
      <c r="B128" s="50">
        <v>2060</v>
      </c>
      <c r="C128" s="14"/>
      <c r="D128" s="14"/>
      <c r="E128" s="14"/>
      <c r="F128" s="14"/>
      <c r="G128" s="14"/>
      <c r="H128" s="14"/>
      <c r="I128" s="14"/>
      <c r="J128" s="14"/>
    </row>
    <row r="129" spans="1:10" x14ac:dyDescent="0.25">
      <c r="A129" s="316" t="s">
        <v>180</v>
      </c>
      <c r="B129" s="316"/>
      <c r="C129" s="316"/>
      <c r="D129" s="316"/>
      <c r="E129" s="316"/>
      <c r="F129" s="316"/>
      <c r="G129" s="316"/>
      <c r="H129" s="316"/>
      <c r="I129" s="316"/>
      <c r="J129" s="316"/>
    </row>
    <row r="130" spans="1:10" x14ac:dyDescent="0.25">
      <c r="A130" s="21" t="s">
        <v>181</v>
      </c>
      <c r="B130" s="50">
        <v>3000</v>
      </c>
      <c r="C130" s="14"/>
      <c r="D130" s="14"/>
      <c r="E130" s="14"/>
      <c r="F130" s="14"/>
      <c r="G130" s="14"/>
      <c r="H130" s="14"/>
      <c r="I130" s="14"/>
      <c r="J130" s="14"/>
    </row>
    <row r="131" spans="1:10" ht="24" x14ac:dyDescent="0.25">
      <c r="A131" s="51" t="s">
        <v>183</v>
      </c>
      <c r="B131" s="48">
        <v>3001</v>
      </c>
      <c r="C131" s="14"/>
      <c r="D131" s="14"/>
      <c r="E131" s="14"/>
      <c r="F131" s="14"/>
      <c r="G131" s="14"/>
      <c r="H131" s="14"/>
      <c r="I131" s="14"/>
      <c r="J131" s="14"/>
    </row>
    <row r="132" spans="1:10" x14ac:dyDescent="0.25">
      <c r="A132" s="51" t="s">
        <v>184</v>
      </c>
      <c r="B132" s="48">
        <v>3002</v>
      </c>
      <c r="C132" s="14"/>
      <c r="D132" s="14"/>
      <c r="E132" s="14"/>
      <c r="F132" s="14"/>
      <c r="G132" s="14"/>
      <c r="H132" s="14"/>
      <c r="I132" s="14"/>
      <c r="J132" s="14"/>
    </row>
    <row r="133" spans="1:10" x14ac:dyDescent="0.25">
      <c r="A133" s="21" t="s">
        <v>185</v>
      </c>
      <c r="B133" s="50">
        <v>3100</v>
      </c>
      <c r="C133" s="14"/>
      <c r="D133" s="14"/>
      <c r="E133" s="14"/>
      <c r="F133" s="14"/>
      <c r="G133" s="14"/>
      <c r="H133" s="14"/>
      <c r="I133" s="14"/>
      <c r="J133" s="14"/>
    </row>
    <row r="134" spans="1:10" x14ac:dyDescent="0.25">
      <c r="A134" s="15" t="s">
        <v>187</v>
      </c>
      <c r="B134" s="41">
        <v>3110</v>
      </c>
      <c r="C134" s="14"/>
      <c r="D134" s="14"/>
      <c r="E134" s="14"/>
      <c r="F134" s="14"/>
      <c r="G134" s="14"/>
      <c r="H134" s="14"/>
      <c r="I134" s="14"/>
      <c r="J134" s="14"/>
    </row>
    <row r="135" spans="1:10" x14ac:dyDescent="0.25">
      <c r="A135" s="23" t="s">
        <v>172</v>
      </c>
      <c r="B135" s="39">
        <v>3111</v>
      </c>
      <c r="C135" s="14"/>
      <c r="D135" s="14"/>
      <c r="E135" s="14"/>
      <c r="F135" s="14"/>
      <c r="G135" s="14"/>
      <c r="H135" s="14"/>
      <c r="I135" s="14"/>
      <c r="J135" s="14"/>
    </row>
    <row r="136" spans="1:10" x14ac:dyDescent="0.25">
      <c r="A136" s="15" t="s">
        <v>188</v>
      </c>
      <c r="B136" s="41">
        <v>3120</v>
      </c>
      <c r="C136" s="14"/>
      <c r="D136" s="14"/>
      <c r="E136" s="14"/>
      <c r="F136" s="14"/>
      <c r="G136" s="14"/>
      <c r="H136" s="14"/>
      <c r="I136" s="14"/>
      <c r="J136" s="14"/>
    </row>
    <row r="137" spans="1:10" x14ac:dyDescent="0.25">
      <c r="A137" s="23" t="s">
        <v>172</v>
      </c>
      <c r="B137" s="39">
        <v>3121</v>
      </c>
      <c r="C137" s="14"/>
      <c r="D137" s="14"/>
      <c r="E137" s="14"/>
      <c r="F137" s="14"/>
      <c r="G137" s="14"/>
      <c r="H137" s="14"/>
      <c r="I137" s="14"/>
      <c r="J137" s="14"/>
    </row>
    <row r="138" spans="1:10" ht="24" x14ac:dyDescent="0.25">
      <c r="A138" s="15" t="s">
        <v>189</v>
      </c>
      <c r="B138" s="41">
        <v>3130</v>
      </c>
      <c r="C138" s="14"/>
      <c r="D138" s="14"/>
      <c r="E138" s="14"/>
      <c r="F138" s="14"/>
      <c r="G138" s="14"/>
      <c r="H138" s="14"/>
      <c r="I138" s="14"/>
      <c r="J138" s="14"/>
    </row>
    <row r="139" spans="1:10" x14ac:dyDescent="0.25">
      <c r="A139" s="23" t="s">
        <v>172</v>
      </c>
      <c r="B139" s="39">
        <v>3131</v>
      </c>
      <c r="C139" s="14"/>
      <c r="D139" s="14"/>
      <c r="E139" s="14"/>
      <c r="F139" s="14"/>
      <c r="G139" s="14"/>
      <c r="H139" s="14"/>
      <c r="I139" s="14"/>
      <c r="J139" s="14"/>
    </row>
    <row r="140" spans="1:10" x14ac:dyDescent="0.25">
      <c r="A140" s="15" t="s">
        <v>190</v>
      </c>
      <c r="B140" s="41">
        <v>3140</v>
      </c>
      <c r="C140" s="14"/>
      <c r="D140" s="14"/>
      <c r="E140" s="14"/>
      <c r="F140" s="14"/>
      <c r="G140" s="14"/>
      <c r="H140" s="14"/>
      <c r="I140" s="14"/>
      <c r="J140" s="14"/>
    </row>
    <row r="141" spans="1:10" x14ac:dyDescent="0.25">
      <c r="A141" s="23" t="s">
        <v>172</v>
      </c>
      <c r="B141" s="39">
        <v>3141</v>
      </c>
      <c r="C141" s="14"/>
      <c r="D141" s="14"/>
      <c r="E141" s="14"/>
      <c r="F141" s="14"/>
      <c r="G141" s="14"/>
      <c r="H141" s="14"/>
      <c r="I141" s="14"/>
      <c r="J141" s="14"/>
    </row>
    <row r="142" spans="1:10" ht="24" x14ac:dyDescent="0.25">
      <c r="A142" s="15" t="s">
        <v>191</v>
      </c>
      <c r="B142" s="41">
        <v>3150</v>
      </c>
      <c r="C142" s="14"/>
      <c r="D142" s="14"/>
      <c r="E142" s="14"/>
      <c r="F142" s="14"/>
      <c r="G142" s="14"/>
      <c r="H142" s="14"/>
      <c r="I142" s="14"/>
      <c r="J142" s="14"/>
    </row>
    <row r="143" spans="1:10" x14ac:dyDescent="0.25">
      <c r="A143" s="23" t="s">
        <v>172</v>
      </c>
      <c r="B143" s="39">
        <v>3151</v>
      </c>
      <c r="C143" s="14"/>
      <c r="D143" s="14"/>
      <c r="E143" s="14"/>
      <c r="F143" s="14"/>
      <c r="G143" s="14"/>
      <c r="H143" s="14"/>
      <c r="I143" s="14"/>
      <c r="J143" s="14"/>
    </row>
    <row r="144" spans="1:10" x14ac:dyDescent="0.25">
      <c r="A144" s="15" t="s">
        <v>192</v>
      </c>
      <c r="B144" s="41">
        <v>3160</v>
      </c>
      <c r="C144" s="14"/>
      <c r="D144" s="14"/>
      <c r="E144" s="14"/>
      <c r="F144" s="14"/>
      <c r="G144" s="14"/>
      <c r="H144" s="14"/>
      <c r="I144" s="14"/>
      <c r="J144" s="14"/>
    </row>
    <row r="145" spans="1:10" x14ac:dyDescent="0.25">
      <c r="A145" s="23" t="s">
        <v>172</v>
      </c>
      <c r="B145" s="39">
        <v>3161</v>
      </c>
      <c r="C145" s="14"/>
      <c r="D145" s="14"/>
      <c r="E145" s="14"/>
      <c r="F145" s="14"/>
      <c r="G145" s="14"/>
      <c r="H145" s="14"/>
      <c r="I145" s="14"/>
      <c r="J145" s="14"/>
    </row>
    <row r="146" spans="1:10" x14ac:dyDescent="0.25">
      <c r="A146" s="308" t="s">
        <v>193</v>
      </c>
      <c r="B146" s="308"/>
      <c r="C146" s="308"/>
      <c r="D146" s="308"/>
      <c r="E146" s="308"/>
      <c r="F146" s="308"/>
      <c r="G146" s="308"/>
      <c r="H146" s="308"/>
      <c r="I146" s="308"/>
      <c r="J146" s="308"/>
    </row>
    <row r="147" spans="1:10" ht="24" x14ac:dyDescent="0.25">
      <c r="A147" s="12" t="s">
        <v>194</v>
      </c>
      <c r="B147" s="43">
        <v>4000</v>
      </c>
      <c r="C147" s="14"/>
      <c r="D147" s="14"/>
      <c r="E147" s="14"/>
      <c r="F147" s="14"/>
      <c r="G147" s="14"/>
      <c r="H147" s="14"/>
      <c r="I147" s="14"/>
      <c r="J147" s="14"/>
    </row>
    <row r="148" spans="1:10" x14ac:dyDescent="0.25">
      <c r="A148" s="52" t="s">
        <v>196</v>
      </c>
      <c r="B148" s="32">
        <v>4001</v>
      </c>
      <c r="C148" s="14"/>
      <c r="D148" s="14"/>
      <c r="E148" s="14"/>
      <c r="F148" s="14"/>
      <c r="G148" s="14"/>
      <c r="H148" s="14"/>
      <c r="I148" s="14"/>
      <c r="J148" s="14"/>
    </row>
    <row r="149" spans="1:10" x14ac:dyDescent="0.25">
      <c r="A149" s="52" t="s">
        <v>197</v>
      </c>
      <c r="B149" s="32">
        <v>4002</v>
      </c>
      <c r="C149" s="14"/>
      <c r="D149" s="14"/>
      <c r="E149" s="14"/>
      <c r="F149" s="14"/>
      <c r="G149" s="14"/>
      <c r="H149" s="14"/>
      <c r="I149" s="14"/>
      <c r="J149" s="14"/>
    </row>
    <row r="150" spans="1:10" x14ac:dyDescent="0.25">
      <c r="A150" s="52" t="s">
        <v>198</v>
      </c>
      <c r="B150" s="32">
        <v>4003</v>
      </c>
      <c r="C150" s="14"/>
      <c r="D150" s="14"/>
      <c r="E150" s="14"/>
      <c r="F150" s="14"/>
      <c r="G150" s="14"/>
      <c r="H150" s="14"/>
      <c r="I150" s="14"/>
      <c r="J150" s="14"/>
    </row>
    <row r="151" spans="1:10" x14ac:dyDescent="0.25">
      <c r="A151" s="53" t="s">
        <v>199</v>
      </c>
      <c r="B151" s="38">
        <v>4010</v>
      </c>
      <c r="C151" s="14"/>
      <c r="D151" s="14"/>
      <c r="E151" s="14"/>
      <c r="F151" s="14"/>
      <c r="G151" s="14"/>
      <c r="H151" s="14"/>
      <c r="I151" s="14"/>
      <c r="J151" s="14"/>
    </row>
    <row r="152" spans="1:10" ht="24" x14ac:dyDescent="0.25">
      <c r="A152" s="12" t="s">
        <v>200</v>
      </c>
      <c r="B152" s="43">
        <v>4020</v>
      </c>
      <c r="C152" s="14"/>
      <c r="D152" s="14"/>
      <c r="E152" s="14"/>
      <c r="F152" s="14"/>
      <c r="G152" s="14"/>
      <c r="H152" s="14"/>
      <c r="I152" s="14"/>
      <c r="J152" s="14"/>
    </row>
    <row r="153" spans="1:10" x14ac:dyDescent="0.25">
      <c r="A153" s="52" t="s">
        <v>196</v>
      </c>
      <c r="B153" s="32">
        <v>4021</v>
      </c>
      <c r="C153" s="14"/>
      <c r="D153" s="14"/>
      <c r="E153" s="14"/>
      <c r="F153" s="14"/>
      <c r="G153" s="14"/>
      <c r="H153" s="14"/>
      <c r="I153" s="14"/>
      <c r="J153" s="14"/>
    </row>
    <row r="154" spans="1:10" x14ac:dyDescent="0.25">
      <c r="A154" s="52" t="s">
        <v>197</v>
      </c>
      <c r="B154" s="32">
        <v>4022</v>
      </c>
      <c r="C154" s="14"/>
      <c r="D154" s="14"/>
      <c r="E154" s="14"/>
      <c r="F154" s="14"/>
      <c r="G154" s="14"/>
      <c r="H154" s="14"/>
      <c r="I154" s="14"/>
      <c r="J154" s="14"/>
    </row>
    <row r="155" spans="1:10" x14ac:dyDescent="0.25">
      <c r="A155" s="52" t="s">
        <v>198</v>
      </c>
      <c r="B155" s="32">
        <v>4023</v>
      </c>
      <c r="C155" s="14"/>
      <c r="D155" s="14"/>
      <c r="E155" s="14"/>
      <c r="F155" s="14"/>
      <c r="G155" s="14"/>
      <c r="H155" s="14"/>
      <c r="I155" s="14"/>
      <c r="J155" s="14"/>
    </row>
    <row r="156" spans="1:10" x14ac:dyDescent="0.25">
      <c r="A156" s="53" t="s">
        <v>202</v>
      </c>
      <c r="B156" s="38">
        <v>4030</v>
      </c>
      <c r="C156" s="14"/>
      <c r="D156" s="14"/>
      <c r="E156" s="14"/>
      <c r="F156" s="14"/>
      <c r="G156" s="14"/>
      <c r="H156" s="14"/>
      <c r="I156" s="14"/>
      <c r="J156" s="14"/>
    </row>
    <row r="157" spans="1:10" x14ac:dyDescent="0.25">
      <c r="A157" s="308" t="s">
        <v>203</v>
      </c>
      <c r="B157" s="308"/>
      <c r="C157" s="308"/>
      <c r="D157" s="308"/>
      <c r="E157" s="308"/>
      <c r="F157" s="308"/>
      <c r="G157" s="308"/>
      <c r="H157" s="308"/>
      <c r="I157" s="308"/>
      <c r="J157" s="308"/>
    </row>
    <row r="158" spans="1:10" ht="24" x14ac:dyDescent="0.25">
      <c r="A158" s="54" t="s">
        <v>204</v>
      </c>
      <c r="B158" s="47">
        <v>5000</v>
      </c>
      <c r="C158" s="14">
        <v>333.5</v>
      </c>
      <c r="D158" s="14">
        <v>333.5</v>
      </c>
      <c r="E158" s="14">
        <f t="shared" ref="E158" si="28">D158-C158</f>
        <v>0</v>
      </c>
      <c r="F158" s="17">
        <f t="shared" ref="F158" si="29">(D158/C158)*100%</f>
        <v>1</v>
      </c>
      <c r="G158" s="14">
        <f>C158</f>
        <v>333.5</v>
      </c>
      <c r="H158" s="14">
        <f>G158</f>
        <v>333.5</v>
      </c>
      <c r="I158" s="14">
        <f t="shared" ref="I158:I159" si="30">H158-G158</f>
        <v>0</v>
      </c>
      <c r="J158" s="17">
        <f t="shared" ref="J158:J159" si="31">(H158/G158)*100%</f>
        <v>1</v>
      </c>
    </row>
    <row r="159" spans="1:10" ht="24" x14ac:dyDescent="0.25">
      <c r="A159" s="54" t="s">
        <v>205</v>
      </c>
      <c r="B159" s="47">
        <v>5010</v>
      </c>
      <c r="C159" s="14">
        <f>'фін план'!D175</f>
        <v>160.4</v>
      </c>
      <c r="D159" s="14">
        <v>160.4</v>
      </c>
      <c r="E159" s="14">
        <f t="shared" ref="E159:E170" si="32">D159-C159</f>
        <v>0</v>
      </c>
      <c r="F159" s="17">
        <f t="shared" ref="F159:F170" si="33">(D159/C159)*100%</f>
        <v>1</v>
      </c>
      <c r="G159" s="14">
        <f>C159</f>
        <v>160.4</v>
      </c>
      <c r="H159" s="14">
        <v>333.5</v>
      </c>
      <c r="I159" s="14">
        <f t="shared" si="30"/>
        <v>173.1</v>
      </c>
      <c r="J159" s="17">
        <f t="shared" si="31"/>
        <v>2.0791770573566084</v>
      </c>
    </row>
    <row r="160" spans="1:10" x14ac:dyDescent="0.25">
      <c r="A160" s="53" t="s">
        <v>206</v>
      </c>
      <c r="B160" s="41">
        <v>5020</v>
      </c>
      <c r="C160" s="55">
        <f>'фін план'!D176</f>
        <v>270.2</v>
      </c>
      <c r="D160" s="14">
        <v>270.2</v>
      </c>
      <c r="E160" s="14">
        <f t="shared" si="32"/>
        <v>0</v>
      </c>
      <c r="F160" s="17">
        <f t="shared" si="33"/>
        <v>1</v>
      </c>
      <c r="G160" s="55">
        <f>C160</f>
        <v>270.2</v>
      </c>
      <c r="H160" s="14">
        <v>333.5</v>
      </c>
      <c r="I160" s="14">
        <f t="shared" ref="I160:I170" si="34">H160-G160</f>
        <v>63.300000000000011</v>
      </c>
      <c r="J160" s="17">
        <f t="shared" ref="J160:J170" si="35">(H160/G160)*100%</f>
        <v>1.2342709104367136</v>
      </c>
    </row>
    <row r="161" spans="1:10" x14ac:dyDescent="0.25">
      <c r="A161" s="56" t="s">
        <v>208</v>
      </c>
      <c r="B161" s="39">
        <v>5021</v>
      </c>
      <c r="C161" s="14"/>
      <c r="D161" s="14"/>
      <c r="E161" s="14"/>
      <c r="F161" s="17"/>
      <c r="G161" s="14"/>
      <c r="H161" s="14"/>
      <c r="I161" s="14"/>
      <c r="J161" s="17"/>
    </row>
    <row r="162" spans="1:10" x14ac:dyDescent="0.25">
      <c r="A162" s="56" t="s">
        <v>209</v>
      </c>
      <c r="B162" s="39">
        <v>5022</v>
      </c>
      <c r="C162" s="14"/>
      <c r="D162" s="14"/>
      <c r="E162" s="14"/>
      <c r="F162" s="17"/>
      <c r="G162" s="14"/>
      <c r="H162" s="14"/>
      <c r="I162" s="14"/>
      <c r="J162" s="17"/>
    </row>
    <row r="163" spans="1:10" x14ac:dyDescent="0.25">
      <c r="A163" s="57" t="s">
        <v>210</v>
      </c>
      <c r="B163" s="41">
        <v>5030</v>
      </c>
      <c r="C163" s="14">
        <f>'фін план'!D179</f>
        <v>142.4</v>
      </c>
      <c r="D163" s="14">
        <v>142.4</v>
      </c>
      <c r="E163" s="14">
        <f t="shared" si="32"/>
        <v>0</v>
      </c>
      <c r="F163" s="17">
        <f t="shared" si="33"/>
        <v>1</v>
      </c>
      <c r="G163" s="14">
        <f>C163</f>
        <v>142.4</v>
      </c>
      <c r="H163" s="14">
        <v>333.5</v>
      </c>
      <c r="I163" s="14">
        <f t="shared" si="34"/>
        <v>191.1</v>
      </c>
      <c r="J163" s="17">
        <f t="shared" si="35"/>
        <v>2.341994382022472</v>
      </c>
    </row>
    <row r="164" spans="1:10" x14ac:dyDescent="0.25">
      <c r="A164" s="56" t="s">
        <v>208</v>
      </c>
      <c r="B164" s="39">
        <v>5031</v>
      </c>
      <c r="C164" s="14"/>
      <c r="D164" s="14"/>
      <c r="E164" s="14"/>
      <c r="F164" s="17"/>
      <c r="G164" s="14"/>
      <c r="H164" s="14"/>
      <c r="I164" s="14"/>
      <c r="J164" s="17"/>
    </row>
    <row r="165" spans="1:10" x14ac:dyDescent="0.25">
      <c r="A165" s="56" t="s">
        <v>209</v>
      </c>
      <c r="B165" s="39">
        <v>5032</v>
      </c>
      <c r="C165" s="14"/>
      <c r="D165" s="14"/>
      <c r="E165" s="14"/>
      <c r="F165" s="17"/>
      <c r="G165" s="14"/>
      <c r="H165" s="14"/>
      <c r="I165" s="14"/>
      <c r="J165" s="17"/>
    </row>
    <row r="166" spans="1:10" ht="24.75" x14ac:dyDescent="0.25">
      <c r="A166" s="57" t="s">
        <v>212</v>
      </c>
      <c r="B166" s="41">
        <v>5040</v>
      </c>
      <c r="C166" s="14">
        <f>'фін план'!D182</f>
        <v>142.4</v>
      </c>
      <c r="D166" s="14">
        <v>142.4</v>
      </c>
      <c r="E166" s="14">
        <f t="shared" si="32"/>
        <v>0</v>
      </c>
      <c r="F166" s="17">
        <f t="shared" si="33"/>
        <v>1</v>
      </c>
      <c r="G166" s="14">
        <f>C166</f>
        <v>142.4</v>
      </c>
      <c r="H166" s="14">
        <v>333.5</v>
      </c>
      <c r="I166" s="14">
        <f t="shared" si="34"/>
        <v>191.1</v>
      </c>
      <c r="J166" s="17">
        <f t="shared" si="35"/>
        <v>2.341994382022472</v>
      </c>
    </row>
    <row r="167" spans="1:10" x14ac:dyDescent="0.25">
      <c r="A167" s="56" t="s">
        <v>208</v>
      </c>
      <c r="B167" s="39">
        <v>5041</v>
      </c>
      <c r="C167" s="14"/>
      <c r="D167" s="14"/>
      <c r="E167" s="14"/>
      <c r="F167" s="17"/>
      <c r="G167" s="14"/>
      <c r="H167" s="14"/>
      <c r="I167" s="14"/>
      <c r="J167" s="17"/>
    </row>
    <row r="168" spans="1:10" x14ac:dyDescent="0.25">
      <c r="A168" s="56" t="s">
        <v>209</v>
      </c>
      <c r="B168" s="39">
        <v>5042</v>
      </c>
      <c r="C168" s="14"/>
      <c r="D168" s="14"/>
      <c r="E168" s="14"/>
      <c r="F168" s="17"/>
      <c r="G168" s="14"/>
      <c r="H168" s="14"/>
      <c r="I168" s="14"/>
      <c r="J168" s="17"/>
    </row>
    <row r="169" spans="1:10" x14ac:dyDescent="0.25">
      <c r="A169" s="53" t="s">
        <v>214</v>
      </c>
      <c r="B169" s="41">
        <v>5050</v>
      </c>
      <c r="C169" s="14">
        <f>'фін план'!D185</f>
        <v>25.6</v>
      </c>
      <c r="D169" s="14">
        <v>25.6</v>
      </c>
      <c r="E169" s="14">
        <f t="shared" si="32"/>
        <v>0</v>
      </c>
      <c r="F169" s="17">
        <f t="shared" si="33"/>
        <v>1</v>
      </c>
      <c r="G169" s="14">
        <f>C169</f>
        <v>25.6</v>
      </c>
      <c r="H169" s="14">
        <v>333.5</v>
      </c>
      <c r="I169" s="14">
        <f t="shared" si="34"/>
        <v>307.89999999999998</v>
      </c>
      <c r="J169" s="17">
        <f t="shared" si="35"/>
        <v>13.02734375</v>
      </c>
    </row>
    <row r="170" spans="1:10" ht="36" x14ac:dyDescent="0.25">
      <c r="A170" s="12" t="s">
        <v>215</v>
      </c>
      <c r="B170" s="43">
        <v>5060</v>
      </c>
      <c r="C170" s="14">
        <f>'фін план'!D186</f>
        <v>116.80000000000001</v>
      </c>
      <c r="D170" s="14">
        <v>116.8</v>
      </c>
      <c r="E170" s="14">
        <f t="shared" si="32"/>
        <v>0</v>
      </c>
      <c r="F170" s="17">
        <f t="shared" si="33"/>
        <v>0.99999999999999989</v>
      </c>
      <c r="G170" s="14">
        <f>C170</f>
        <v>116.80000000000001</v>
      </c>
      <c r="H170" s="14">
        <v>333.5</v>
      </c>
      <c r="I170" s="14">
        <f t="shared" si="34"/>
        <v>216.7</v>
      </c>
      <c r="J170" s="17">
        <f t="shared" si="35"/>
        <v>2.8553082191780819</v>
      </c>
    </row>
    <row r="171" spans="1:10" x14ac:dyDescent="0.25">
      <c r="A171" s="53" t="s">
        <v>208</v>
      </c>
      <c r="B171" s="38">
        <v>5061</v>
      </c>
      <c r="C171" s="14"/>
      <c r="D171" s="14"/>
      <c r="E171" s="14"/>
      <c r="F171" s="14"/>
      <c r="G171" s="14"/>
      <c r="H171" s="14"/>
      <c r="I171" s="14"/>
      <c r="J171" s="14"/>
    </row>
    <row r="172" spans="1:10" x14ac:dyDescent="0.25">
      <c r="A172" s="53" t="s">
        <v>209</v>
      </c>
      <c r="B172" s="38">
        <v>5062</v>
      </c>
      <c r="C172" s="14"/>
      <c r="D172" s="14"/>
      <c r="E172" s="14"/>
      <c r="F172" s="14"/>
      <c r="G172" s="14"/>
      <c r="H172" s="14"/>
      <c r="I172" s="14"/>
      <c r="J172" s="14"/>
    </row>
    <row r="173" spans="1:10" x14ac:dyDescent="0.25">
      <c r="A173" s="308" t="s">
        <v>217</v>
      </c>
      <c r="B173" s="308"/>
      <c r="C173" s="308"/>
      <c r="D173" s="308"/>
      <c r="E173" s="308"/>
      <c r="F173" s="308"/>
      <c r="G173" s="308"/>
      <c r="H173" s="308"/>
      <c r="I173" s="308"/>
      <c r="J173" s="308"/>
    </row>
    <row r="174" spans="1:10" ht="24" x14ac:dyDescent="0.25">
      <c r="A174" s="53" t="s">
        <v>218</v>
      </c>
      <c r="B174" s="58">
        <v>6000</v>
      </c>
      <c r="C174" s="14"/>
      <c r="D174" s="14"/>
      <c r="E174" s="14"/>
      <c r="F174" s="14"/>
      <c r="G174" s="14"/>
      <c r="H174" s="14"/>
      <c r="I174" s="14"/>
      <c r="J174" s="14"/>
    </row>
    <row r="175" spans="1:10" ht="24" x14ac:dyDescent="0.25">
      <c r="A175" s="53" t="s">
        <v>219</v>
      </c>
      <c r="B175" s="58">
        <v>6010</v>
      </c>
      <c r="C175" s="14"/>
      <c r="D175" s="14"/>
      <c r="E175" s="14"/>
      <c r="F175" s="14"/>
      <c r="G175" s="14"/>
      <c r="H175" s="14"/>
      <c r="I175" s="14"/>
      <c r="J175" s="14"/>
    </row>
    <row r="176" spans="1:10" x14ac:dyDescent="0.25">
      <c r="A176" s="53" t="s">
        <v>220</v>
      </c>
      <c r="B176" s="58">
        <v>6020</v>
      </c>
      <c r="C176" s="14"/>
      <c r="D176" s="14"/>
      <c r="E176" s="14"/>
      <c r="F176" s="14"/>
      <c r="G176" s="14"/>
      <c r="H176" s="14"/>
      <c r="I176" s="14"/>
      <c r="J176" s="14"/>
    </row>
    <row r="177" spans="1:10" ht="24" x14ac:dyDescent="0.25">
      <c r="A177" s="56" t="s">
        <v>221</v>
      </c>
      <c r="B177" s="59">
        <v>6021</v>
      </c>
      <c r="C177" s="14"/>
      <c r="D177" s="14"/>
      <c r="E177" s="14"/>
      <c r="F177" s="14"/>
      <c r="G177" s="14"/>
      <c r="H177" s="14"/>
      <c r="I177" s="14"/>
      <c r="J177" s="14"/>
    </row>
    <row r="178" spans="1:10" x14ac:dyDescent="0.25">
      <c r="A178" s="53" t="s">
        <v>222</v>
      </c>
      <c r="B178" s="58">
        <v>6030</v>
      </c>
      <c r="C178" s="14"/>
      <c r="D178" s="14"/>
      <c r="E178" s="14"/>
      <c r="F178" s="14"/>
      <c r="G178" s="14"/>
      <c r="H178" s="14"/>
      <c r="I178" s="14"/>
      <c r="J178" s="14"/>
    </row>
    <row r="179" spans="1:10" x14ac:dyDescent="0.25">
      <c r="A179" s="53" t="s">
        <v>223</v>
      </c>
      <c r="B179" s="58">
        <v>6040</v>
      </c>
      <c r="C179" s="14"/>
      <c r="D179" s="14"/>
      <c r="E179" s="14"/>
      <c r="F179" s="14"/>
      <c r="G179" s="14"/>
      <c r="H179" s="14"/>
      <c r="I179" s="14"/>
      <c r="J179" s="14"/>
    </row>
    <row r="180" spans="1:10" x14ac:dyDescent="0.25">
      <c r="A180" s="53" t="s">
        <v>224</v>
      </c>
      <c r="B180" s="58">
        <v>6050</v>
      </c>
      <c r="C180" s="14"/>
      <c r="D180" s="14"/>
      <c r="E180" s="14"/>
      <c r="F180" s="14"/>
      <c r="G180" s="14"/>
      <c r="H180" s="14"/>
      <c r="I180" s="14"/>
      <c r="J180" s="14"/>
    </row>
    <row r="181" spans="1:10" ht="24" x14ac:dyDescent="0.25">
      <c r="A181" s="53" t="s">
        <v>226</v>
      </c>
      <c r="B181" s="58">
        <v>6060</v>
      </c>
      <c r="C181" s="14"/>
      <c r="D181" s="14"/>
      <c r="E181" s="14"/>
      <c r="F181" s="14"/>
      <c r="G181" s="14"/>
      <c r="H181" s="14"/>
      <c r="I181" s="14"/>
      <c r="J181" s="14"/>
    </row>
    <row r="182" spans="1:10" x14ac:dyDescent="0.25">
      <c r="A182" s="308" t="s">
        <v>227</v>
      </c>
      <c r="B182" s="308"/>
      <c r="C182" s="308"/>
      <c r="D182" s="308"/>
      <c r="E182" s="308"/>
      <c r="F182" s="308"/>
      <c r="G182" s="308"/>
      <c r="H182" s="308"/>
      <c r="I182" s="308"/>
      <c r="J182" s="308"/>
    </row>
    <row r="183" spans="1:10" x14ac:dyDescent="0.25">
      <c r="A183" s="12" t="s">
        <v>228</v>
      </c>
      <c r="B183" s="12"/>
      <c r="C183" s="14"/>
      <c r="D183" s="14"/>
      <c r="E183" s="14"/>
      <c r="F183" s="14"/>
      <c r="G183" s="14"/>
      <c r="H183" s="14"/>
      <c r="I183" s="14"/>
      <c r="J183" s="14"/>
    </row>
    <row r="184" spans="1:10" ht="60" x14ac:dyDescent="0.25">
      <c r="A184" s="15" t="s">
        <v>233</v>
      </c>
      <c r="B184" s="58">
        <v>7000</v>
      </c>
      <c r="C184" s="14">
        <f>C185+C187+C188+C189+C190</f>
        <v>13</v>
      </c>
      <c r="D184" s="14">
        <f>D185+D187+D188+D189+D190</f>
        <v>13</v>
      </c>
      <c r="E184" s="14">
        <f t="shared" ref="E184" si="36">D184-C184</f>
        <v>0</v>
      </c>
      <c r="F184" s="17">
        <f t="shared" ref="F184" si="37">(D184/C184)*100%</f>
        <v>1</v>
      </c>
      <c r="G184" s="14">
        <f>D184</f>
        <v>13</v>
      </c>
      <c r="H184" s="14">
        <f>G184</f>
        <v>13</v>
      </c>
      <c r="I184" s="14">
        <f t="shared" ref="I184" si="38">H184-G184</f>
        <v>0</v>
      </c>
      <c r="J184" s="17">
        <f t="shared" ref="J184" si="39">(H184/G184)*100%</f>
        <v>1</v>
      </c>
    </row>
    <row r="185" spans="1:10" x14ac:dyDescent="0.25">
      <c r="A185" s="51" t="s">
        <v>234</v>
      </c>
      <c r="B185" s="59">
        <v>7001</v>
      </c>
      <c r="C185" s="14">
        <v>1</v>
      </c>
      <c r="D185" s="14">
        <v>1</v>
      </c>
      <c r="E185" s="14">
        <f t="shared" ref="E185:E190" si="40">D185-C185</f>
        <v>0</v>
      </c>
      <c r="F185" s="17">
        <f t="shared" ref="F185:F190" si="41">(D185/C185)*100%</f>
        <v>1</v>
      </c>
      <c r="G185" s="14">
        <f>C185</f>
        <v>1</v>
      </c>
      <c r="H185" s="14">
        <f>G185</f>
        <v>1</v>
      </c>
      <c r="I185" s="14">
        <f t="shared" ref="I185" si="42">H185-G185</f>
        <v>0</v>
      </c>
      <c r="J185" s="17">
        <f t="shared" ref="J185" si="43">(H185/G185)*100%</f>
        <v>1</v>
      </c>
    </row>
    <row r="186" spans="1:10" x14ac:dyDescent="0.25">
      <c r="A186" s="51" t="s">
        <v>235</v>
      </c>
      <c r="B186" s="59">
        <v>7002</v>
      </c>
      <c r="C186" s="14"/>
      <c r="D186" s="14"/>
      <c r="E186" s="14">
        <f t="shared" si="40"/>
        <v>0</v>
      </c>
      <c r="F186" s="17"/>
      <c r="G186" s="14"/>
      <c r="H186" s="14"/>
      <c r="I186" s="14"/>
      <c r="J186" s="17"/>
    </row>
    <row r="187" spans="1:10" x14ac:dyDescent="0.25">
      <c r="A187" s="23" t="s">
        <v>236</v>
      </c>
      <c r="B187" s="59" t="s">
        <v>237</v>
      </c>
      <c r="C187" s="14">
        <v>4</v>
      </c>
      <c r="D187" s="14">
        <v>4</v>
      </c>
      <c r="E187" s="14">
        <f t="shared" si="40"/>
        <v>0</v>
      </c>
      <c r="F187" s="17">
        <f t="shared" si="41"/>
        <v>1</v>
      </c>
      <c r="G187" s="14">
        <f>C187</f>
        <v>4</v>
      </c>
      <c r="H187" s="14">
        <f>G187</f>
        <v>4</v>
      </c>
      <c r="I187" s="14">
        <f t="shared" ref="I187:I190" si="44">H187-G187</f>
        <v>0</v>
      </c>
      <c r="J187" s="17">
        <f t="shared" ref="J187:J190" si="45">(H187/G187)*100%</f>
        <v>1</v>
      </c>
    </row>
    <row r="188" spans="1:10" x14ac:dyDescent="0.25">
      <c r="A188" s="23" t="s">
        <v>238</v>
      </c>
      <c r="B188" s="59" t="s">
        <v>239</v>
      </c>
      <c r="C188" s="14">
        <v>5</v>
      </c>
      <c r="D188" s="14">
        <v>5</v>
      </c>
      <c r="E188" s="14">
        <f t="shared" si="40"/>
        <v>0</v>
      </c>
      <c r="F188" s="17">
        <f t="shared" si="41"/>
        <v>1</v>
      </c>
      <c r="G188" s="14">
        <f>C188</f>
        <v>5</v>
      </c>
      <c r="H188" s="14">
        <f>G188</f>
        <v>5</v>
      </c>
      <c r="I188" s="14">
        <f t="shared" si="44"/>
        <v>0</v>
      </c>
      <c r="J188" s="17">
        <f t="shared" si="45"/>
        <v>1</v>
      </c>
    </row>
    <row r="189" spans="1:10" x14ac:dyDescent="0.25">
      <c r="A189" s="23" t="s">
        <v>240</v>
      </c>
      <c r="B189" s="59" t="s">
        <v>241</v>
      </c>
      <c r="C189" s="14">
        <v>1</v>
      </c>
      <c r="D189" s="14">
        <v>1</v>
      </c>
      <c r="E189" s="14">
        <f t="shared" si="40"/>
        <v>0</v>
      </c>
      <c r="F189" s="17">
        <f t="shared" si="41"/>
        <v>1</v>
      </c>
      <c r="G189" s="14">
        <f>C189</f>
        <v>1</v>
      </c>
      <c r="H189" s="14">
        <f>G189</f>
        <v>1</v>
      </c>
      <c r="I189" s="14">
        <f t="shared" si="44"/>
        <v>0</v>
      </c>
      <c r="J189" s="17">
        <f t="shared" si="45"/>
        <v>1</v>
      </c>
    </row>
    <row r="190" spans="1:10" x14ac:dyDescent="0.25">
      <c r="A190" s="23" t="s">
        <v>242</v>
      </c>
      <c r="B190" s="59" t="s">
        <v>243</v>
      </c>
      <c r="C190" s="14">
        <v>2</v>
      </c>
      <c r="D190" s="14">
        <v>2</v>
      </c>
      <c r="E190" s="14">
        <f t="shared" si="40"/>
        <v>0</v>
      </c>
      <c r="F190" s="17">
        <f t="shared" si="41"/>
        <v>1</v>
      </c>
      <c r="G190" s="14">
        <f>C190</f>
        <v>2</v>
      </c>
      <c r="H190" s="14">
        <f>G190</f>
        <v>2</v>
      </c>
      <c r="I190" s="14">
        <f t="shared" si="44"/>
        <v>0</v>
      </c>
      <c r="J190" s="17">
        <f t="shared" si="45"/>
        <v>1</v>
      </c>
    </row>
    <row r="191" spans="1:10" x14ac:dyDescent="0.25">
      <c r="A191" s="51" t="s">
        <v>244</v>
      </c>
      <c r="B191" s="59">
        <v>7003</v>
      </c>
      <c r="C191" s="14"/>
      <c r="D191" s="14"/>
      <c r="E191" s="14"/>
      <c r="F191" s="14"/>
      <c r="G191" s="14"/>
      <c r="H191" s="14"/>
      <c r="I191" s="14"/>
      <c r="J191" s="14"/>
    </row>
    <row r="192" spans="1:10" x14ac:dyDescent="0.25">
      <c r="A192" s="51" t="s">
        <v>245</v>
      </c>
      <c r="B192" s="59">
        <v>7004</v>
      </c>
      <c r="C192" s="14"/>
      <c r="D192" s="14"/>
      <c r="E192" s="14"/>
      <c r="F192" s="17"/>
      <c r="G192" s="14"/>
      <c r="H192" s="14"/>
      <c r="I192" s="14"/>
      <c r="J192" s="14"/>
    </row>
    <row r="193" spans="1:10" ht="24" x14ac:dyDescent="0.25">
      <c r="A193" s="15" t="s">
        <v>246</v>
      </c>
      <c r="B193" s="58">
        <v>7010</v>
      </c>
      <c r="C193" s="14">
        <f>C194+C196+C197+C198+C199</f>
        <v>2281.8999999999996</v>
      </c>
      <c r="D193" s="14">
        <f>D194+D196+D197+D198+D199</f>
        <v>2104.9499999999998</v>
      </c>
      <c r="E193" s="14">
        <f t="shared" ref="E193" si="46">D193-C193</f>
        <v>-176.94999999999982</v>
      </c>
      <c r="F193" s="17">
        <f t="shared" ref="F193" si="47">(D193/C193)*100%</f>
        <v>0.92245497173408131</v>
      </c>
      <c r="G193" s="14">
        <f t="shared" ref="G193:G199" si="48">C193</f>
        <v>2281.8999999999996</v>
      </c>
      <c r="H193" s="14">
        <f t="shared" ref="H193:H199" si="49">D193</f>
        <v>2104.9499999999998</v>
      </c>
      <c r="I193" s="14">
        <f t="shared" ref="I193" si="50">H193-G193</f>
        <v>-176.94999999999982</v>
      </c>
      <c r="J193" s="17">
        <f t="shared" ref="J193" si="51">(H193/G193)*100%</f>
        <v>0.92245497173408131</v>
      </c>
    </row>
    <row r="194" spans="1:10" x14ac:dyDescent="0.25">
      <c r="A194" s="51" t="s">
        <v>234</v>
      </c>
      <c r="B194" s="59">
        <v>7011</v>
      </c>
      <c r="C194" s="14">
        <f>'фін план'!D210</f>
        <v>402</v>
      </c>
      <c r="D194" s="14">
        <v>402</v>
      </c>
      <c r="E194" s="14">
        <f t="shared" ref="E194:E199" si="52">D194-C194</f>
        <v>0</v>
      </c>
      <c r="F194" s="17">
        <f t="shared" ref="F194:F199" si="53">(D194/C194)*100%</f>
        <v>1</v>
      </c>
      <c r="G194" s="14">
        <f t="shared" si="48"/>
        <v>402</v>
      </c>
      <c r="H194" s="14">
        <f t="shared" si="49"/>
        <v>402</v>
      </c>
      <c r="I194" s="14">
        <f t="shared" ref="I194:I199" si="54">H194-G194</f>
        <v>0</v>
      </c>
      <c r="J194" s="17">
        <f t="shared" ref="J194:J199" si="55">(H194/G194)*100%</f>
        <v>1</v>
      </c>
    </row>
    <row r="195" spans="1:10" x14ac:dyDescent="0.25">
      <c r="A195" s="51" t="s">
        <v>235</v>
      </c>
      <c r="B195" s="59">
        <v>7012</v>
      </c>
      <c r="C195" s="14"/>
      <c r="D195" s="14"/>
      <c r="E195" s="14"/>
      <c r="F195" s="17"/>
      <c r="G195" s="14">
        <f t="shared" si="48"/>
        <v>0</v>
      </c>
      <c r="H195" s="14">
        <f t="shared" si="49"/>
        <v>0</v>
      </c>
      <c r="I195" s="14"/>
      <c r="J195" s="17"/>
    </row>
    <row r="196" spans="1:10" x14ac:dyDescent="0.25">
      <c r="A196" s="23" t="s">
        <v>236</v>
      </c>
      <c r="B196" s="59" t="s">
        <v>247</v>
      </c>
      <c r="C196" s="14">
        <f>'фін план'!D212</f>
        <v>863.6</v>
      </c>
      <c r="D196" s="14">
        <v>863.6</v>
      </c>
      <c r="E196" s="14">
        <f t="shared" si="52"/>
        <v>0</v>
      </c>
      <c r="F196" s="17">
        <f t="shared" si="53"/>
        <v>1</v>
      </c>
      <c r="G196" s="14">
        <f t="shared" si="48"/>
        <v>863.6</v>
      </c>
      <c r="H196" s="14">
        <f t="shared" si="49"/>
        <v>863.6</v>
      </c>
      <c r="I196" s="14">
        <f t="shared" si="54"/>
        <v>0</v>
      </c>
      <c r="J196" s="17">
        <f t="shared" si="55"/>
        <v>1</v>
      </c>
    </row>
    <row r="197" spans="1:10" x14ac:dyDescent="0.25">
      <c r="A197" s="23" t="s">
        <v>238</v>
      </c>
      <c r="B197" s="59" t="s">
        <v>248</v>
      </c>
      <c r="C197" s="14">
        <f>'фін план'!D213</f>
        <v>789.1</v>
      </c>
      <c r="D197" s="14">
        <v>789.1</v>
      </c>
      <c r="E197" s="14">
        <f t="shared" si="52"/>
        <v>0</v>
      </c>
      <c r="F197" s="17">
        <f t="shared" si="53"/>
        <v>1</v>
      </c>
      <c r="G197" s="14">
        <f t="shared" si="48"/>
        <v>789.1</v>
      </c>
      <c r="H197" s="14">
        <f t="shared" si="49"/>
        <v>789.1</v>
      </c>
      <c r="I197" s="14">
        <f t="shared" si="54"/>
        <v>0</v>
      </c>
      <c r="J197" s="17">
        <f t="shared" si="55"/>
        <v>1</v>
      </c>
    </row>
    <row r="198" spans="1:10" x14ac:dyDescent="0.25">
      <c r="A198" s="23" t="s">
        <v>240</v>
      </c>
      <c r="B198" s="59" t="s">
        <v>249</v>
      </c>
      <c r="C198" s="14">
        <f>'фін план'!D214</f>
        <v>126.7</v>
      </c>
      <c r="D198" s="14">
        <v>0</v>
      </c>
      <c r="E198" s="14">
        <f t="shared" si="52"/>
        <v>-126.7</v>
      </c>
      <c r="F198" s="17">
        <f t="shared" si="53"/>
        <v>0</v>
      </c>
      <c r="G198" s="14">
        <f t="shared" si="48"/>
        <v>126.7</v>
      </c>
      <c r="H198" s="14">
        <f t="shared" si="49"/>
        <v>0</v>
      </c>
      <c r="I198" s="14">
        <f t="shared" si="54"/>
        <v>-126.7</v>
      </c>
      <c r="J198" s="17">
        <f t="shared" si="55"/>
        <v>0</v>
      </c>
    </row>
    <row r="199" spans="1:10" x14ac:dyDescent="0.25">
      <c r="A199" s="23" t="s">
        <v>242</v>
      </c>
      <c r="B199" s="59" t="s">
        <v>250</v>
      </c>
      <c r="C199" s="14">
        <f>'фін план'!D215</f>
        <v>100.5</v>
      </c>
      <c r="D199" s="14">
        <f>C199/2</f>
        <v>50.25</v>
      </c>
      <c r="E199" s="14">
        <f t="shared" si="52"/>
        <v>-50.25</v>
      </c>
      <c r="F199" s="17">
        <f t="shared" si="53"/>
        <v>0.5</v>
      </c>
      <c r="G199" s="14">
        <f t="shared" si="48"/>
        <v>100.5</v>
      </c>
      <c r="H199" s="14">
        <f t="shared" si="49"/>
        <v>50.25</v>
      </c>
      <c r="I199" s="14">
        <f t="shared" si="54"/>
        <v>-50.25</v>
      </c>
      <c r="J199" s="17">
        <f t="shared" si="55"/>
        <v>0.5</v>
      </c>
    </row>
    <row r="200" spans="1:10" x14ac:dyDescent="0.25">
      <c r="A200" s="51" t="s">
        <v>244</v>
      </c>
      <c r="B200" s="59">
        <v>7013</v>
      </c>
      <c r="C200" s="14"/>
      <c r="D200" s="14"/>
      <c r="E200" s="14"/>
      <c r="F200" s="14"/>
      <c r="G200" s="14"/>
      <c r="H200" s="14"/>
      <c r="I200" s="14"/>
      <c r="J200" s="14"/>
    </row>
    <row r="201" spans="1:10" x14ac:dyDescent="0.25">
      <c r="A201" s="51" t="s">
        <v>245</v>
      </c>
      <c r="B201" s="59">
        <v>7014</v>
      </c>
      <c r="C201" s="14"/>
      <c r="D201" s="14"/>
      <c r="E201" s="14"/>
      <c r="F201" s="14"/>
      <c r="G201" s="14"/>
      <c r="H201" s="14"/>
      <c r="I201" s="14"/>
      <c r="J201" s="14"/>
    </row>
    <row r="202" spans="1:10" ht="36" x14ac:dyDescent="0.25">
      <c r="A202" s="15" t="s">
        <v>251</v>
      </c>
      <c r="B202" s="58">
        <v>7020</v>
      </c>
      <c r="C202" s="14"/>
      <c r="D202" s="14"/>
      <c r="E202" s="14"/>
      <c r="F202" s="14"/>
      <c r="G202" s="14"/>
      <c r="H202" s="14"/>
      <c r="I202" s="14"/>
      <c r="J202" s="14"/>
    </row>
    <row r="203" spans="1:10" x14ac:dyDescent="0.25">
      <c r="A203" s="51" t="s">
        <v>234</v>
      </c>
      <c r="B203" s="59">
        <v>7021</v>
      </c>
      <c r="C203" s="14">
        <f>D203</f>
        <v>33.5</v>
      </c>
      <c r="D203" s="14">
        <f>'фін план'!D219</f>
        <v>33.5</v>
      </c>
      <c r="E203" s="14">
        <f t="shared" ref="E203" si="56">D203-C203</f>
        <v>0</v>
      </c>
      <c r="F203" s="17">
        <f t="shared" ref="F203" si="57">(D203/C203)*100%</f>
        <v>1</v>
      </c>
      <c r="G203" s="14">
        <f>C203</f>
        <v>33.5</v>
      </c>
      <c r="H203" s="14">
        <f>D203</f>
        <v>33.5</v>
      </c>
      <c r="I203" s="14">
        <f t="shared" ref="I203" si="58">H203-G203</f>
        <v>0</v>
      </c>
      <c r="J203" s="17">
        <f t="shared" ref="J203" si="59">(H203/G203)*100%</f>
        <v>1</v>
      </c>
    </row>
    <row r="204" spans="1:10" x14ac:dyDescent="0.25">
      <c r="A204" s="51" t="s">
        <v>235</v>
      </c>
      <c r="B204" s="59">
        <v>7022</v>
      </c>
      <c r="C204" s="14"/>
      <c r="D204" s="14"/>
      <c r="E204" s="14"/>
      <c r="F204" s="17"/>
      <c r="G204" s="14"/>
      <c r="H204" s="14"/>
      <c r="I204" s="14"/>
      <c r="J204" s="17"/>
    </row>
    <row r="205" spans="1:10" x14ac:dyDescent="0.25">
      <c r="A205" s="23" t="s">
        <v>236</v>
      </c>
      <c r="B205" s="59" t="s">
        <v>252</v>
      </c>
      <c r="C205" s="60">
        <f>D205</f>
        <v>18</v>
      </c>
      <c r="D205" s="60">
        <f>'фін план'!D221</f>
        <v>18</v>
      </c>
      <c r="E205" s="14">
        <f t="shared" ref="E205:E208" si="60">D205-C205</f>
        <v>0</v>
      </c>
      <c r="F205" s="17">
        <f t="shared" ref="F205:F208" si="61">(D205/C205)*100%</f>
        <v>1</v>
      </c>
      <c r="G205" s="14">
        <f t="shared" ref="G205:H208" si="62">C205</f>
        <v>18</v>
      </c>
      <c r="H205" s="14">
        <f t="shared" si="62"/>
        <v>18</v>
      </c>
      <c r="I205" s="14">
        <f t="shared" ref="I205:I208" si="63">H205-G205</f>
        <v>0</v>
      </c>
      <c r="J205" s="17">
        <f t="shared" ref="J205:J208" si="64">(H205/G205)*100%</f>
        <v>1</v>
      </c>
    </row>
    <row r="206" spans="1:10" x14ac:dyDescent="0.25">
      <c r="A206" s="23" t="s">
        <v>238</v>
      </c>
      <c r="B206" s="59" t="s">
        <v>253</v>
      </c>
      <c r="C206" s="60">
        <f>D206</f>
        <v>13.16</v>
      </c>
      <c r="D206" s="60">
        <f>'фін план'!D222</f>
        <v>13.16</v>
      </c>
      <c r="E206" s="14">
        <f t="shared" si="60"/>
        <v>0</v>
      </c>
      <c r="F206" s="17">
        <f t="shared" si="61"/>
        <v>1</v>
      </c>
      <c r="G206" s="14">
        <f t="shared" si="62"/>
        <v>13.16</v>
      </c>
      <c r="H206" s="14">
        <f t="shared" si="62"/>
        <v>13.16</v>
      </c>
      <c r="I206" s="14">
        <f t="shared" si="63"/>
        <v>0</v>
      </c>
      <c r="J206" s="17">
        <f t="shared" si="64"/>
        <v>1</v>
      </c>
    </row>
    <row r="207" spans="1:10" x14ac:dyDescent="0.25">
      <c r="A207" s="23" t="s">
        <v>240</v>
      </c>
      <c r="B207" s="59" t="s">
        <v>254</v>
      </c>
      <c r="C207" s="60">
        <f>D207</f>
        <v>10.6</v>
      </c>
      <c r="D207" s="60">
        <f>'фін план'!D223</f>
        <v>10.6</v>
      </c>
      <c r="E207" s="14">
        <f t="shared" si="60"/>
        <v>0</v>
      </c>
      <c r="F207" s="17">
        <f t="shared" si="61"/>
        <v>1</v>
      </c>
      <c r="G207" s="14">
        <f t="shared" si="62"/>
        <v>10.6</v>
      </c>
      <c r="H207" s="14">
        <f t="shared" si="62"/>
        <v>10.6</v>
      </c>
      <c r="I207" s="14">
        <f t="shared" si="63"/>
        <v>0</v>
      </c>
      <c r="J207" s="17">
        <f t="shared" si="64"/>
        <v>1</v>
      </c>
    </row>
    <row r="208" spans="1:10" x14ac:dyDescent="0.25">
      <c r="A208" s="23" t="s">
        <v>242</v>
      </c>
      <c r="B208" s="59" t="s">
        <v>255</v>
      </c>
      <c r="C208" s="60">
        <f>D208</f>
        <v>4.2</v>
      </c>
      <c r="D208" s="60">
        <f>'фін план'!D224</f>
        <v>4.2</v>
      </c>
      <c r="E208" s="14">
        <f t="shared" si="60"/>
        <v>0</v>
      </c>
      <c r="F208" s="17">
        <f t="shared" si="61"/>
        <v>1</v>
      </c>
      <c r="G208" s="14">
        <f t="shared" si="62"/>
        <v>4.2</v>
      </c>
      <c r="H208" s="14">
        <f t="shared" si="62"/>
        <v>4.2</v>
      </c>
      <c r="I208" s="14">
        <f t="shared" si="63"/>
        <v>0</v>
      </c>
      <c r="J208" s="17">
        <f t="shared" si="64"/>
        <v>1</v>
      </c>
    </row>
    <row r="209" spans="1:10" x14ac:dyDescent="0.25">
      <c r="A209" s="51" t="s">
        <v>244</v>
      </c>
      <c r="B209" s="59">
        <v>7023</v>
      </c>
      <c r="C209" s="14"/>
      <c r="D209" s="14"/>
      <c r="E209" s="14"/>
      <c r="F209" s="14"/>
      <c r="G209" s="14"/>
      <c r="H209" s="14"/>
      <c r="I209" s="14"/>
      <c r="J209" s="14"/>
    </row>
    <row r="210" spans="1:10" x14ac:dyDescent="0.25">
      <c r="A210" s="51" t="s">
        <v>245</v>
      </c>
      <c r="B210" s="59">
        <v>7024</v>
      </c>
      <c r="C210" s="14"/>
      <c r="D210" s="14"/>
      <c r="E210" s="14"/>
      <c r="F210" s="14"/>
      <c r="G210" s="14"/>
      <c r="H210" s="14"/>
      <c r="I210" s="14"/>
      <c r="J210" s="14"/>
    </row>
    <row r="211" spans="1:10" ht="24" x14ac:dyDescent="0.25">
      <c r="A211" s="53" t="s">
        <v>256</v>
      </c>
      <c r="B211" s="58">
        <v>7030</v>
      </c>
      <c r="C211" s="14"/>
      <c r="D211" s="14"/>
      <c r="E211" s="14"/>
      <c r="F211" s="14"/>
      <c r="G211" s="14"/>
      <c r="H211" s="14"/>
      <c r="I211" s="14"/>
      <c r="J211" s="14"/>
    </row>
    <row r="212" spans="1:10" ht="24" x14ac:dyDescent="0.25">
      <c r="A212" s="61" t="s">
        <v>257</v>
      </c>
      <c r="B212" s="43"/>
      <c r="C212" s="14"/>
      <c r="D212" s="14"/>
      <c r="E212" s="14"/>
      <c r="F212" s="14"/>
      <c r="G212" s="14"/>
      <c r="H212" s="14"/>
      <c r="I212" s="14"/>
      <c r="J212" s="14"/>
    </row>
    <row r="213" spans="1:10" ht="24" x14ac:dyDescent="0.25">
      <c r="A213" s="62" t="s">
        <v>258</v>
      </c>
      <c r="B213" s="38">
        <v>7040</v>
      </c>
      <c r="C213" s="14"/>
      <c r="D213" s="14"/>
      <c r="E213" s="14"/>
      <c r="F213" s="14"/>
      <c r="G213" s="14"/>
      <c r="H213" s="14"/>
      <c r="I213" s="14"/>
      <c r="J213" s="14"/>
    </row>
    <row r="214" spans="1:10" x14ac:dyDescent="0.25">
      <c r="A214" s="63" t="s">
        <v>259</v>
      </c>
      <c r="B214" s="32">
        <v>7041</v>
      </c>
      <c r="C214" s="14">
        <f>'фін план'!D185</f>
        <v>25.6</v>
      </c>
      <c r="D214" s="14">
        <f>C214</f>
        <v>25.6</v>
      </c>
      <c r="E214" s="14">
        <f t="shared" ref="E214" si="65">D214-C214</f>
        <v>0</v>
      </c>
      <c r="F214" s="17">
        <f t="shared" ref="F214" si="66">(D214/C214)*100%</f>
        <v>1</v>
      </c>
      <c r="G214" s="14">
        <f>D214</f>
        <v>25.6</v>
      </c>
      <c r="H214" s="14">
        <f>G214</f>
        <v>25.6</v>
      </c>
      <c r="I214" s="14">
        <f t="shared" ref="I214" si="67">H214-G214</f>
        <v>0</v>
      </c>
      <c r="J214" s="17">
        <f t="shared" ref="J214" si="68">(H214/G214)*100%</f>
        <v>1</v>
      </c>
    </row>
    <row r="215" spans="1:10" ht="24.75" x14ac:dyDescent="0.25">
      <c r="A215" s="64" t="s">
        <v>260</v>
      </c>
      <c r="B215" s="32">
        <v>7042</v>
      </c>
      <c r="C215" s="14"/>
      <c r="D215" s="14"/>
      <c r="E215" s="14"/>
      <c r="F215" s="14"/>
      <c r="G215" s="14"/>
      <c r="H215" s="14"/>
      <c r="I215" s="14"/>
      <c r="J215" s="14"/>
    </row>
    <row r="216" spans="1:10" ht="24.75" x14ac:dyDescent="0.25">
      <c r="A216" s="64" t="s">
        <v>261</v>
      </c>
      <c r="B216" s="32">
        <v>7043</v>
      </c>
      <c r="C216" s="14"/>
      <c r="D216" s="14"/>
      <c r="E216" s="14"/>
      <c r="F216" s="14"/>
      <c r="G216" s="14"/>
      <c r="H216" s="14"/>
      <c r="I216" s="14"/>
      <c r="J216" s="14"/>
    </row>
    <row r="217" spans="1:10" x14ac:dyDescent="0.25">
      <c r="A217" s="64" t="s">
        <v>262</v>
      </c>
      <c r="B217" s="32">
        <v>7044</v>
      </c>
      <c r="C217" s="14"/>
      <c r="D217" s="14"/>
      <c r="E217" s="14"/>
      <c r="F217" s="14"/>
      <c r="G217" s="14"/>
      <c r="H217" s="14"/>
      <c r="I217" s="14"/>
      <c r="J217" s="14"/>
    </row>
    <row r="218" spans="1:10" x14ac:dyDescent="0.25">
      <c r="A218" s="64" t="s">
        <v>263</v>
      </c>
      <c r="B218" s="32">
        <v>7045</v>
      </c>
      <c r="C218" s="14"/>
      <c r="D218" s="14"/>
      <c r="E218" s="14"/>
      <c r="F218" s="14"/>
      <c r="G218" s="14"/>
      <c r="H218" s="14"/>
      <c r="I218" s="14"/>
      <c r="J218" s="14"/>
    </row>
    <row r="219" spans="1:10" x14ac:dyDescent="0.25">
      <c r="A219" s="64" t="s">
        <v>264</v>
      </c>
      <c r="B219" s="32">
        <v>7046</v>
      </c>
      <c r="C219" s="14"/>
      <c r="D219" s="14"/>
      <c r="E219" s="14"/>
      <c r="F219" s="14"/>
      <c r="G219" s="14"/>
      <c r="H219" s="14"/>
      <c r="I219" s="14"/>
      <c r="J219" s="14"/>
    </row>
    <row r="220" spans="1:10" x14ac:dyDescent="0.25">
      <c r="A220" s="65" t="s">
        <v>265</v>
      </c>
      <c r="B220" s="38">
        <v>7050</v>
      </c>
      <c r="C220" s="14"/>
      <c r="D220" s="14"/>
      <c r="E220" s="14"/>
      <c r="F220" s="14"/>
      <c r="G220" s="14"/>
      <c r="H220" s="14"/>
      <c r="I220" s="14"/>
      <c r="J220" s="14"/>
    </row>
    <row r="221" spans="1:10" ht="24.75" x14ac:dyDescent="0.25">
      <c r="A221" s="63" t="s">
        <v>266</v>
      </c>
      <c r="B221" s="32">
        <v>7051</v>
      </c>
      <c r="C221" s="14"/>
      <c r="D221" s="14"/>
      <c r="E221" s="14"/>
      <c r="F221" s="14"/>
      <c r="G221" s="14"/>
      <c r="H221" s="14"/>
      <c r="I221" s="14"/>
      <c r="J221" s="14"/>
    </row>
    <row r="222" spans="1:10" x14ac:dyDescent="0.25">
      <c r="A222" s="63" t="s">
        <v>267</v>
      </c>
      <c r="B222" s="32">
        <v>7052</v>
      </c>
      <c r="C222" s="14"/>
      <c r="D222" s="14"/>
      <c r="E222" s="14"/>
      <c r="F222" s="14"/>
      <c r="G222" s="14"/>
      <c r="H222" s="14"/>
      <c r="I222" s="14"/>
      <c r="J222" s="14"/>
    </row>
    <row r="223" spans="1:10" x14ac:dyDescent="0.25">
      <c r="A223" s="63" t="s">
        <v>268</v>
      </c>
      <c r="B223" s="32">
        <v>7053</v>
      </c>
      <c r="C223" s="14"/>
      <c r="D223" s="14"/>
      <c r="E223" s="14"/>
      <c r="F223" s="14"/>
      <c r="G223" s="14"/>
      <c r="H223" s="14"/>
      <c r="I223" s="14"/>
      <c r="J223" s="14"/>
    </row>
    <row r="224" spans="1:10" x14ac:dyDescent="0.25">
      <c r="A224" s="63" t="s">
        <v>269</v>
      </c>
      <c r="B224" s="32">
        <v>7054</v>
      </c>
      <c r="C224" s="14"/>
      <c r="D224" s="14"/>
      <c r="E224" s="14"/>
      <c r="F224" s="14"/>
      <c r="G224" s="14"/>
      <c r="H224" s="14"/>
      <c r="I224" s="14"/>
      <c r="J224" s="14"/>
    </row>
    <row r="225" spans="1:11" x14ac:dyDescent="0.25">
      <c r="A225" s="65" t="s">
        <v>270</v>
      </c>
      <c r="B225" s="38">
        <v>7060</v>
      </c>
      <c r="C225" s="14"/>
      <c r="D225" s="14"/>
      <c r="E225" s="14"/>
      <c r="F225" s="14"/>
      <c r="G225" s="14"/>
      <c r="H225" s="14"/>
      <c r="I225" s="14"/>
      <c r="J225" s="14"/>
    </row>
    <row r="226" spans="1:11" x14ac:dyDescent="0.25">
      <c r="A226" s="63" t="s">
        <v>271</v>
      </c>
      <c r="B226" s="32">
        <v>7061</v>
      </c>
      <c r="C226" s="14"/>
      <c r="D226" s="14"/>
      <c r="E226" s="14"/>
      <c r="F226" s="14"/>
      <c r="G226" s="14"/>
      <c r="H226" s="14"/>
      <c r="I226" s="14"/>
      <c r="J226" s="14"/>
    </row>
    <row r="227" spans="1:11" x14ac:dyDescent="0.25">
      <c r="A227" s="57" t="s">
        <v>272</v>
      </c>
      <c r="B227" s="38">
        <v>7070</v>
      </c>
      <c r="C227" s="14"/>
      <c r="D227" s="14"/>
      <c r="E227" s="14"/>
      <c r="F227" s="14"/>
      <c r="G227" s="14"/>
      <c r="H227" s="14"/>
      <c r="I227" s="14"/>
      <c r="J227" s="14"/>
    </row>
    <row r="228" spans="1:11" x14ac:dyDescent="0.25">
      <c r="A228" s="63" t="s">
        <v>273</v>
      </c>
      <c r="B228" s="32">
        <v>7071</v>
      </c>
      <c r="C228" s="14"/>
      <c r="D228" s="14"/>
      <c r="E228" s="14"/>
      <c r="F228" s="14"/>
      <c r="G228" s="14"/>
      <c r="H228" s="14"/>
      <c r="I228" s="14"/>
      <c r="J228" s="14"/>
    </row>
    <row r="229" spans="1:11" x14ac:dyDescent="0.25">
      <c r="A229" s="66" t="s">
        <v>274</v>
      </c>
      <c r="B229" s="32" t="s">
        <v>275</v>
      </c>
      <c r="C229" s="14"/>
      <c r="D229" s="14"/>
      <c r="E229" s="14"/>
      <c r="F229" s="14"/>
      <c r="G229" s="14"/>
      <c r="H229" s="14"/>
      <c r="I229" s="14"/>
      <c r="J229" s="14"/>
    </row>
    <row r="230" spans="1:11" x14ac:dyDescent="0.25">
      <c r="A230" s="66" t="s">
        <v>276</v>
      </c>
      <c r="B230" s="32" t="s">
        <v>277</v>
      </c>
      <c r="C230" s="14"/>
      <c r="D230" s="14"/>
      <c r="E230" s="14"/>
      <c r="F230" s="14"/>
      <c r="G230" s="14"/>
      <c r="H230" s="14"/>
      <c r="I230" s="14"/>
      <c r="J230" s="14"/>
    </row>
    <row r="231" spans="1:11" x14ac:dyDescent="0.25">
      <c r="A231" s="66" t="s">
        <v>278</v>
      </c>
      <c r="B231" s="32" t="s">
        <v>279</v>
      </c>
      <c r="C231" s="14"/>
      <c r="D231" s="14"/>
      <c r="E231" s="14"/>
      <c r="F231" s="14"/>
      <c r="G231" s="14"/>
      <c r="H231" s="14"/>
      <c r="I231" s="14"/>
      <c r="J231" s="14"/>
    </row>
    <row r="232" spans="1:11" x14ac:dyDescent="0.25">
      <c r="A232" s="66" t="s">
        <v>280</v>
      </c>
      <c r="B232" s="32" t="s">
        <v>281</v>
      </c>
      <c r="C232" s="14"/>
      <c r="D232" s="14"/>
      <c r="E232" s="14"/>
      <c r="F232" s="14"/>
      <c r="G232" s="14"/>
      <c r="H232" s="14"/>
      <c r="I232" s="14"/>
      <c r="J232" s="14"/>
    </row>
    <row r="233" spans="1:11" x14ac:dyDescent="0.25">
      <c r="A233" s="63" t="s">
        <v>282</v>
      </c>
      <c r="B233" s="32">
        <v>7072</v>
      </c>
      <c r="C233" s="14"/>
      <c r="D233" s="14"/>
      <c r="E233" s="14"/>
      <c r="F233" s="14"/>
      <c r="G233" s="14"/>
      <c r="H233" s="14"/>
      <c r="I233" s="14"/>
      <c r="J233" s="14"/>
    </row>
    <row r="234" spans="1:11" x14ac:dyDescent="0.25">
      <c r="A234" s="12" t="s">
        <v>283</v>
      </c>
      <c r="B234" s="41"/>
      <c r="C234" s="14"/>
      <c r="D234" s="14"/>
      <c r="E234" s="14"/>
      <c r="F234" s="14"/>
      <c r="G234" s="14"/>
      <c r="H234" s="14"/>
      <c r="I234" s="14"/>
      <c r="J234" s="14"/>
    </row>
    <row r="235" spans="1:11" x14ac:dyDescent="0.25">
      <c r="A235" s="53" t="s">
        <v>284</v>
      </c>
      <c r="B235" s="41">
        <v>7070</v>
      </c>
      <c r="C235" s="14"/>
      <c r="D235" s="14"/>
      <c r="E235" s="14"/>
      <c r="F235" s="14"/>
      <c r="G235" s="14"/>
      <c r="H235" s="14"/>
      <c r="I235" s="14"/>
      <c r="J235" s="14"/>
    </row>
    <row r="236" spans="1:11" x14ac:dyDescent="0.25">
      <c r="A236" s="53" t="s">
        <v>285</v>
      </c>
      <c r="B236" s="41">
        <v>7080</v>
      </c>
      <c r="C236" s="14"/>
      <c r="D236" s="14"/>
      <c r="E236" s="14"/>
      <c r="F236" s="14"/>
      <c r="G236" s="14"/>
      <c r="H236" s="14"/>
      <c r="I236" s="14"/>
      <c r="J236" s="14"/>
    </row>
    <row r="237" spans="1:11" x14ac:dyDescent="0.25">
      <c r="A237" s="42" t="s">
        <v>286</v>
      </c>
      <c r="B237" s="41">
        <v>7090</v>
      </c>
      <c r="C237" s="14"/>
      <c r="D237" s="14"/>
      <c r="E237" s="14"/>
      <c r="F237" s="14"/>
      <c r="G237" s="14"/>
      <c r="H237" s="14"/>
      <c r="I237" s="14"/>
      <c r="J237" s="14"/>
    </row>
    <row r="238" spans="1:11" x14ac:dyDescent="0.25">
      <c r="A238" s="309" t="s">
        <v>519</v>
      </c>
      <c r="B238" s="309"/>
      <c r="C238" s="309"/>
      <c r="D238" s="309"/>
      <c r="E238" s="309"/>
      <c r="F238" s="309"/>
      <c r="G238" s="309"/>
      <c r="H238" s="309"/>
      <c r="I238" s="309"/>
      <c r="J238" s="309"/>
      <c r="K238" s="76"/>
    </row>
    <row r="239" spans="1:11" ht="36" x14ac:dyDescent="0.25">
      <c r="A239" s="67" t="s">
        <v>520</v>
      </c>
      <c r="B239" s="38">
        <v>7100</v>
      </c>
      <c r="C239" s="14"/>
      <c r="D239" s="14"/>
      <c r="E239" s="68" t="s">
        <v>521</v>
      </c>
      <c r="F239" s="68" t="s">
        <v>521</v>
      </c>
      <c r="G239" s="14"/>
      <c r="H239" s="14"/>
      <c r="I239" s="68" t="s">
        <v>521</v>
      </c>
      <c r="J239" s="68" t="s">
        <v>521</v>
      </c>
      <c r="K239" s="77"/>
    </row>
    <row r="240" spans="1:11" ht="36" x14ac:dyDescent="0.25">
      <c r="A240" s="53" t="s">
        <v>522</v>
      </c>
      <c r="B240" s="38">
        <v>7110</v>
      </c>
      <c r="C240" s="14"/>
      <c r="D240" s="14"/>
      <c r="E240" s="68" t="s">
        <v>521</v>
      </c>
      <c r="F240" s="68" t="s">
        <v>521</v>
      </c>
      <c r="G240" s="14"/>
      <c r="H240" s="14"/>
      <c r="I240" s="68" t="s">
        <v>521</v>
      </c>
      <c r="J240" s="68" t="s">
        <v>521</v>
      </c>
      <c r="K240" s="77"/>
    </row>
    <row r="241" spans="1:11" ht="36" x14ac:dyDescent="0.25">
      <c r="A241" s="53" t="s">
        <v>523</v>
      </c>
      <c r="B241" s="38">
        <v>7120</v>
      </c>
      <c r="C241" s="14"/>
      <c r="D241" s="14"/>
      <c r="E241" s="68" t="s">
        <v>521</v>
      </c>
      <c r="F241" s="68" t="s">
        <v>521</v>
      </c>
      <c r="G241" s="14"/>
      <c r="H241" s="14"/>
      <c r="I241" s="68" t="s">
        <v>521</v>
      </c>
      <c r="J241" s="68" t="s">
        <v>521</v>
      </c>
      <c r="K241" s="77"/>
    </row>
    <row r="242" spans="1:11" ht="36" x14ac:dyDescent="0.25">
      <c r="A242" s="53" t="s">
        <v>524</v>
      </c>
      <c r="B242" s="38">
        <v>7130</v>
      </c>
      <c r="C242" s="14"/>
      <c r="D242" s="14"/>
      <c r="E242" s="68" t="s">
        <v>521</v>
      </c>
      <c r="F242" s="68" t="s">
        <v>521</v>
      </c>
      <c r="G242" s="14"/>
      <c r="H242" s="14"/>
      <c r="I242" s="68" t="s">
        <v>521</v>
      </c>
      <c r="J242" s="68" t="s">
        <v>521</v>
      </c>
      <c r="K242" s="77"/>
    </row>
    <row r="245" spans="1:11" x14ac:dyDescent="0.25">
      <c r="A245" s="69" t="s">
        <v>525</v>
      </c>
      <c r="B245" s="70"/>
      <c r="C245" s="70"/>
      <c r="D245" s="69"/>
      <c r="E245" s="262"/>
      <c r="F245" s="262"/>
      <c r="G245" s="69"/>
      <c r="H245" s="288" t="s">
        <v>526</v>
      </c>
      <c r="I245" s="288"/>
      <c r="J245" s="288"/>
    </row>
    <row r="246" spans="1:11" x14ac:dyDescent="0.25">
      <c r="A246" s="71" t="s">
        <v>318</v>
      </c>
      <c r="B246" s="72"/>
      <c r="C246" s="72"/>
      <c r="D246" s="69"/>
      <c r="E246" s="73" t="s">
        <v>319</v>
      </c>
      <c r="F246" s="73"/>
      <c r="G246" s="69"/>
      <c r="H246" s="216" t="s">
        <v>290</v>
      </c>
      <c r="I246" s="216"/>
      <c r="J246" s="216"/>
    </row>
    <row r="247" spans="1:11" x14ac:dyDescent="0.25">
      <c r="A247" s="69"/>
      <c r="B247" s="69"/>
      <c r="C247" s="69"/>
      <c r="D247" s="69"/>
      <c r="E247" s="69"/>
      <c r="F247" s="69"/>
      <c r="G247" s="69"/>
      <c r="H247" s="69"/>
      <c r="I247" s="69"/>
    </row>
    <row r="248" spans="1:11" x14ac:dyDescent="0.25">
      <c r="A248" s="75" t="s">
        <v>291</v>
      </c>
      <c r="B248" s="69"/>
      <c r="C248" s="69"/>
      <c r="D248" s="69"/>
      <c r="E248" s="69"/>
      <c r="F248" s="69"/>
      <c r="G248" s="69"/>
      <c r="H248" s="69"/>
      <c r="I248" s="69"/>
    </row>
    <row r="252" spans="1:11" x14ac:dyDescent="0.25">
      <c r="A252" s="36" t="s">
        <v>292</v>
      </c>
      <c r="H252" s="217" t="s">
        <v>293</v>
      </c>
      <c r="I252" s="217"/>
      <c r="J252" s="217"/>
    </row>
  </sheetData>
  <mergeCells count="22">
    <mergeCell ref="A6:J6"/>
    <mergeCell ref="A7:J7"/>
    <mergeCell ref="A8:J8"/>
    <mergeCell ref="A9:J9"/>
    <mergeCell ref="C11:F11"/>
    <mergeCell ref="G11:J11"/>
    <mergeCell ref="E245:F245"/>
    <mergeCell ref="H245:J245"/>
    <mergeCell ref="H246:J246"/>
    <mergeCell ref="H252:J252"/>
    <mergeCell ref="A11:A12"/>
    <mergeCell ref="B11:B12"/>
    <mergeCell ref="A146:J146"/>
    <mergeCell ref="A157:J157"/>
    <mergeCell ref="A173:J173"/>
    <mergeCell ref="A182:J182"/>
    <mergeCell ref="A238:J238"/>
    <mergeCell ref="A14:J14"/>
    <mergeCell ref="A15:J15"/>
    <mergeCell ref="A56:J56"/>
    <mergeCell ref="A116:J116"/>
    <mergeCell ref="A129:J129"/>
  </mergeCells>
  <pageMargins left="0" right="0" top="0" bottom="0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selection activeCell="T18" sqref="T18:AA18"/>
    </sheetView>
  </sheetViews>
  <sheetFormatPr defaultColWidth="9" defaultRowHeight="15" x14ac:dyDescent="0.25"/>
  <cols>
    <col min="1" max="1" width="5.42578125" customWidth="1"/>
    <col min="2" max="2" width="13.42578125" customWidth="1"/>
    <col min="3" max="3" width="5.140625" customWidth="1"/>
    <col min="4" max="4" width="4.5703125" customWidth="1"/>
    <col min="5" max="5" width="4.140625" customWidth="1"/>
    <col min="6" max="6" width="4.28515625" customWidth="1"/>
    <col min="7" max="7" width="4.42578125" customWidth="1"/>
    <col min="8" max="8" width="4.140625" customWidth="1"/>
    <col min="9" max="9" width="4.7109375" customWidth="1"/>
    <col min="10" max="10" width="4" customWidth="1"/>
    <col min="11" max="11" width="4.140625" customWidth="1"/>
    <col min="12" max="12" width="4.28515625" customWidth="1"/>
    <col min="13" max="13" width="4.42578125" customWidth="1"/>
    <col min="14" max="14" width="4.5703125" customWidth="1"/>
    <col min="15" max="15" width="4.7109375" customWidth="1"/>
    <col min="16" max="16" width="5" customWidth="1"/>
    <col min="17" max="17" width="4.7109375" customWidth="1"/>
    <col min="18" max="18" width="4.28515625" customWidth="1"/>
    <col min="19" max="19" width="5.28515625" customWidth="1"/>
    <col min="20" max="20" width="4.5703125" customWidth="1"/>
    <col min="21" max="21" width="4.7109375" customWidth="1"/>
    <col min="22" max="22" width="4.85546875" customWidth="1"/>
    <col min="23" max="23" width="5" customWidth="1"/>
    <col min="24" max="24" width="5.5703125" customWidth="1"/>
    <col min="25" max="25" width="6.28515625" customWidth="1"/>
    <col min="26" max="26" width="5.7109375" customWidth="1"/>
    <col min="27" max="27" width="5.42578125" customWidth="1"/>
    <col min="28" max="28" width="6" customWidth="1"/>
  </cols>
  <sheetData>
    <row r="1" spans="1:29" x14ac:dyDescent="0.25">
      <c r="U1" s="85" t="s">
        <v>294</v>
      </c>
      <c r="V1" s="85"/>
      <c r="W1" s="85"/>
      <c r="X1" s="85"/>
      <c r="Y1" s="85"/>
      <c r="Z1" s="85"/>
      <c r="AA1" s="85">
        <v>2024</v>
      </c>
      <c r="AB1" s="85"/>
    </row>
    <row r="2" spans="1:29" x14ac:dyDescent="0.25">
      <c r="A2" s="259" t="s">
        <v>295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76"/>
    </row>
    <row r="3" spans="1:29" x14ac:dyDescent="0.25">
      <c r="A3" s="260" t="s">
        <v>296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76"/>
    </row>
    <row r="4" spans="1:29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261" t="s">
        <v>297</v>
      </c>
      <c r="Z4" s="261"/>
      <c r="AA4" s="261"/>
      <c r="AB4" s="261"/>
      <c r="AC4" s="76"/>
    </row>
    <row r="5" spans="1:29" x14ac:dyDescent="0.25">
      <c r="A5" s="252" t="s">
        <v>298</v>
      </c>
      <c r="B5" s="253" t="s">
        <v>299</v>
      </c>
      <c r="C5" s="254" t="s">
        <v>300</v>
      </c>
      <c r="D5" s="253" t="s">
        <v>301</v>
      </c>
      <c r="E5" s="253"/>
      <c r="F5" s="253"/>
      <c r="G5" s="253"/>
      <c r="H5" s="253"/>
      <c r="I5" s="253" t="s">
        <v>302</v>
      </c>
      <c r="J5" s="253"/>
      <c r="K5" s="253"/>
      <c r="L5" s="253"/>
      <c r="M5" s="253"/>
      <c r="N5" s="253" t="s">
        <v>303</v>
      </c>
      <c r="O5" s="253"/>
      <c r="P5" s="253"/>
      <c r="Q5" s="253"/>
      <c r="R5" s="253"/>
      <c r="S5" s="253" t="s">
        <v>304</v>
      </c>
      <c r="T5" s="253"/>
      <c r="U5" s="253"/>
      <c r="V5" s="253"/>
      <c r="W5" s="253"/>
      <c r="X5" s="253" t="s">
        <v>305</v>
      </c>
      <c r="Y5" s="253"/>
      <c r="Z5" s="253"/>
      <c r="AA5" s="253"/>
      <c r="AB5" s="253"/>
      <c r="AC5" s="76"/>
    </row>
    <row r="6" spans="1:29" x14ac:dyDescent="0.25">
      <c r="A6" s="252"/>
      <c r="B6" s="253"/>
      <c r="C6" s="255"/>
      <c r="D6" s="253" t="s">
        <v>306</v>
      </c>
      <c r="E6" s="253" t="s">
        <v>307</v>
      </c>
      <c r="F6" s="253"/>
      <c r="G6" s="253"/>
      <c r="H6" s="253"/>
      <c r="I6" s="253" t="s">
        <v>306</v>
      </c>
      <c r="J6" s="253" t="s">
        <v>307</v>
      </c>
      <c r="K6" s="253"/>
      <c r="L6" s="253"/>
      <c r="M6" s="253"/>
      <c r="N6" s="253" t="s">
        <v>306</v>
      </c>
      <c r="O6" s="253" t="s">
        <v>307</v>
      </c>
      <c r="P6" s="253"/>
      <c r="Q6" s="253"/>
      <c r="R6" s="253"/>
      <c r="S6" s="253" t="s">
        <v>306</v>
      </c>
      <c r="T6" s="253" t="s">
        <v>307</v>
      </c>
      <c r="U6" s="253"/>
      <c r="V6" s="253"/>
      <c r="W6" s="253"/>
      <c r="X6" s="253" t="s">
        <v>306</v>
      </c>
      <c r="Y6" s="253" t="s">
        <v>307</v>
      </c>
      <c r="Z6" s="253"/>
      <c r="AA6" s="253"/>
      <c r="AB6" s="253"/>
      <c r="AC6" s="76"/>
    </row>
    <row r="7" spans="1:29" x14ac:dyDescent="0.25">
      <c r="A7" s="252"/>
      <c r="B7" s="253"/>
      <c r="C7" s="256"/>
      <c r="D7" s="253"/>
      <c r="E7" s="139" t="s">
        <v>308</v>
      </c>
      <c r="F7" s="139" t="s">
        <v>309</v>
      </c>
      <c r="G7" s="139" t="s">
        <v>310</v>
      </c>
      <c r="H7" s="139" t="s">
        <v>311</v>
      </c>
      <c r="I7" s="253"/>
      <c r="J7" s="139" t="s">
        <v>308</v>
      </c>
      <c r="K7" s="139" t="s">
        <v>309</v>
      </c>
      <c r="L7" s="139" t="s">
        <v>310</v>
      </c>
      <c r="M7" s="139" t="s">
        <v>311</v>
      </c>
      <c r="N7" s="253"/>
      <c r="O7" s="139" t="s">
        <v>308</v>
      </c>
      <c r="P7" s="139" t="s">
        <v>309</v>
      </c>
      <c r="Q7" s="139" t="s">
        <v>310</v>
      </c>
      <c r="R7" s="139" t="s">
        <v>311</v>
      </c>
      <c r="S7" s="253"/>
      <c r="T7" s="139" t="s">
        <v>308</v>
      </c>
      <c r="U7" s="139" t="s">
        <v>309</v>
      </c>
      <c r="V7" s="139" t="s">
        <v>310</v>
      </c>
      <c r="W7" s="139" t="s">
        <v>311</v>
      </c>
      <c r="X7" s="253"/>
      <c r="Y7" s="139" t="s">
        <v>308</v>
      </c>
      <c r="Z7" s="139" t="s">
        <v>309</v>
      </c>
      <c r="AA7" s="139" t="s">
        <v>310</v>
      </c>
      <c r="AB7" s="139" t="s">
        <v>311</v>
      </c>
      <c r="AC7" s="76"/>
    </row>
    <row r="8" spans="1:29" x14ac:dyDescent="0.25">
      <c r="A8" s="78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L8" s="139">
        <v>12</v>
      </c>
      <c r="M8" s="139">
        <v>13</v>
      </c>
      <c r="N8" s="139">
        <v>14</v>
      </c>
      <c r="O8" s="139">
        <v>15</v>
      </c>
      <c r="P8" s="139">
        <v>16</v>
      </c>
      <c r="Q8" s="139">
        <v>17</v>
      </c>
      <c r="R8" s="139">
        <v>18</v>
      </c>
      <c r="S8" s="139">
        <v>19</v>
      </c>
      <c r="T8" s="139">
        <v>20</v>
      </c>
      <c r="U8" s="139">
        <v>21</v>
      </c>
      <c r="V8" s="139">
        <v>22</v>
      </c>
      <c r="W8" s="139">
        <v>23</v>
      </c>
      <c r="X8" s="139">
        <v>24</v>
      </c>
      <c r="Y8" s="139">
        <v>25</v>
      </c>
      <c r="Z8" s="139">
        <v>26</v>
      </c>
      <c r="AA8" s="139">
        <v>27</v>
      </c>
      <c r="AB8" s="139">
        <v>28</v>
      </c>
      <c r="AC8" s="76"/>
    </row>
    <row r="9" spans="1:29" ht="26.25" customHeight="1" x14ac:dyDescent="0.25">
      <c r="A9" s="78">
        <v>1</v>
      </c>
      <c r="B9" s="140" t="s">
        <v>187</v>
      </c>
      <c r="C9" s="139">
        <v>3110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76"/>
    </row>
    <row r="10" spans="1:29" ht="48.75" customHeight="1" x14ac:dyDescent="0.25">
      <c r="A10" s="78">
        <v>2</v>
      </c>
      <c r="B10" s="140" t="s">
        <v>312</v>
      </c>
      <c r="C10" s="139">
        <v>3120</v>
      </c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76"/>
    </row>
    <row r="11" spans="1:29" ht="66" customHeight="1" x14ac:dyDescent="0.25">
      <c r="A11" s="78">
        <v>3</v>
      </c>
      <c r="B11" s="140" t="s">
        <v>189</v>
      </c>
      <c r="C11" s="139">
        <v>3130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76"/>
    </row>
    <row r="12" spans="1:29" ht="98.25" customHeight="1" x14ac:dyDescent="0.25">
      <c r="A12" s="78">
        <v>4</v>
      </c>
      <c r="B12" s="140" t="s">
        <v>313</v>
      </c>
      <c r="C12" s="139">
        <v>3140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76"/>
    </row>
    <row r="13" spans="1:29" ht="71.25" customHeight="1" x14ac:dyDescent="0.25">
      <c r="A13" s="78">
        <v>5</v>
      </c>
      <c r="B13" s="140" t="s">
        <v>314</v>
      </c>
      <c r="C13" s="139">
        <v>3150</v>
      </c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76"/>
    </row>
    <row r="14" spans="1:29" ht="21" customHeight="1" x14ac:dyDescent="0.25">
      <c r="A14" s="78">
        <v>6</v>
      </c>
      <c r="B14" s="140" t="s">
        <v>192</v>
      </c>
      <c r="C14" s="139">
        <v>3160</v>
      </c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76"/>
    </row>
    <row r="15" spans="1:29" x14ac:dyDescent="0.25">
      <c r="A15" s="78"/>
      <c r="B15" s="141" t="s">
        <v>305</v>
      </c>
      <c r="C15" s="141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76"/>
    </row>
    <row r="16" spans="1:29" x14ac:dyDescent="0.25">
      <c r="A16" s="78"/>
      <c r="B16" s="141" t="s">
        <v>315</v>
      </c>
      <c r="C16" s="141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76"/>
    </row>
    <row r="17" spans="1:29" ht="25.5" customHeight="1" x14ac:dyDescent="0.25">
      <c r="A17" s="77"/>
      <c r="B17" s="257" t="s">
        <v>316</v>
      </c>
      <c r="C17" s="257"/>
      <c r="D17" s="257"/>
      <c r="E17" s="257"/>
      <c r="F17" s="77"/>
      <c r="G17" s="77"/>
      <c r="H17" s="77"/>
      <c r="I17" s="77"/>
      <c r="J17" s="258" t="s">
        <v>317</v>
      </c>
      <c r="K17" s="258"/>
      <c r="L17" s="258"/>
      <c r="M17" s="258"/>
      <c r="N17" s="258"/>
      <c r="O17" s="258"/>
      <c r="P17" s="258"/>
      <c r="Q17" s="258"/>
      <c r="R17" s="258"/>
      <c r="S17" s="258"/>
      <c r="T17" s="77"/>
      <c r="U17" s="77"/>
      <c r="V17" s="216" t="s">
        <v>47</v>
      </c>
      <c r="W17" s="216"/>
      <c r="X17" s="216"/>
      <c r="Y17" s="216"/>
      <c r="Z17" s="77"/>
      <c r="AA17" s="77"/>
      <c r="AB17" s="77"/>
      <c r="AC17" s="76"/>
    </row>
    <row r="18" spans="1:29" x14ac:dyDescent="0.25">
      <c r="A18" s="77"/>
      <c r="B18" s="216" t="s">
        <v>318</v>
      </c>
      <c r="C18" s="216"/>
      <c r="D18" s="216"/>
      <c r="E18" s="216"/>
      <c r="F18" s="77"/>
      <c r="G18" s="77"/>
      <c r="H18" s="77"/>
      <c r="I18" s="77"/>
      <c r="J18" s="216" t="s">
        <v>319</v>
      </c>
      <c r="K18" s="216"/>
      <c r="L18" s="216"/>
      <c r="M18" s="216"/>
      <c r="N18" s="216"/>
      <c r="O18" s="216"/>
      <c r="P18" s="216"/>
      <c r="Q18" s="216"/>
      <c r="R18" s="216"/>
      <c r="S18" s="216"/>
      <c r="T18" s="216" t="s">
        <v>290</v>
      </c>
      <c r="U18" s="216"/>
      <c r="V18" s="216"/>
      <c r="W18" s="216"/>
      <c r="X18" s="216"/>
      <c r="Y18" s="216"/>
      <c r="Z18" s="216"/>
      <c r="AA18" s="216"/>
      <c r="AB18" s="77"/>
      <c r="AC18" s="76"/>
    </row>
    <row r="19" spans="1:29" x14ac:dyDescent="0.25">
      <c r="A19" s="142"/>
      <c r="B19" s="136" t="s">
        <v>291</v>
      </c>
      <c r="C19" s="136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76"/>
    </row>
    <row r="20" spans="1:29" ht="42" customHeight="1" x14ac:dyDescent="0.25">
      <c r="B20" s="250" t="s">
        <v>292</v>
      </c>
      <c r="C20" s="250"/>
      <c r="D20" s="250"/>
      <c r="V20" s="251" t="s">
        <v>293</v>
      </c>
      <c r="W20" s="251"/>
      <c r="X20" s="251"/>
      <c r="Y20" s="251"/>
    </row>
  </sheetData>
  <mergeCells count="29">
    <mergeCell ref="A2:AB2"/>
    <mergeCell ref="A3:AB3"/>
    <mergeCell ref="Y4:AB4"/>
    <mergeCell ref="D5:H5"/>
    <mergeCell ref="I5:M5"/>
    <mergeCell ref="N5:R5"/>
    <mergeCell ref="S5:W5"/>
    <mergeCell ref="X5:AB5"/>
    <mergeCell ref="E6:H6"/>
    <mergeCell ref="J6:M6"/>
    <mergeCell ref="O6:R6"/>
    <mergeCell ref="T6:W6"/>
    <mergeCell ref="Y6:AB6"/>
    <mergeCell ref="B20:D20"/>
    <mergeCell ref="V20:Y20"/>
    <mergeCell ref="A5:A7"/>
    <mergeCell ref="B5:B7"/>
    <mergeCell ref="C5:C7"/>
    <mergeCell ref="D6:D7"/>
    <mergeCell ref="I6:I7"/>
    <mergeCell ref="N6:N7"/>
    <mergeCell ref="S6:S7"/>
    <mergeCell ref="X6:X7"/>
    <mergeCell ref="B17:E17"/>
    <mergeCell ref="J17:S17"/>
    <mergeCell ref="V17:Y17"/>
    <mergeCell ref="B18:E18"/>
    <mergeCell ref="J18:S18"/>
    <mergeCell ref="T18:AA18"/>
  </mergeCells>
  <pageMargins left="0" right="0" top="0" bottom="0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J21" sqref="J21:L21"/>
    </sheetView>
  </sheetViews>
  <sheetFormatPr defaultColWidth="9" defaultRowHeight="15" x14ac:dyDescent="0.25"/>
  <cols>
    <col min="1" max="1" width="5.85546875" customWidth="1"/>
    <col min="2" max="2" width="14.28515625" customWidth="1"/>
    <col min="3" max="3" width="9.7109375" customWidth="1"/>
    <col min="4" max="4" width="8.7109375" customWidth="1"/>
    <col min="5" max="5" width="12.28515625" customWidth="1"/>
    <col min="6" max="6" width="11.7109375" customWidth="1"/>
    <col min="7" max="7" width="10.140625" customWidth="1"/>
    <col min="8" max="8" width="12" customWidth="1"/>
    <col min="9" max="9" width="8.28515625" customWidth="1"/>
    <col min="10" max="10" width="8.42578125" customWidth="1"/>
    <col min="11" max="11" width="9.85546875" customWidth="1"/>
    <col min="12" max="12" width="18.28515625" customWidth="1"/>
    <col min="13" max="13" width="13.140625" customWidth="1"/>
  </cols>
  <sheetData>
    <row r="1" spans="1:13" x14ac:dyDescent="0.25">
      <c r="J1" s="263" t="s">
        <v>320</v>
      </c>
      <c r="K1" s="263"/>
      <c r="L1" s="263"/>
      <c r="M1" s="263"/>
    </row>
    <row r="2" spans="1:13" x14ac:dyDescent="0.25">
      <c r="J2" s="263" t="s">
        <v>321</v>
      </c>
      <c r="K2" s="263"/>
      <c r="L2" s="263"/>
      <c r="M2" s="263"/>
    </row>
    <row r="3" spans="1:13" x14ac:dyDescent="0.25">
      <c r="A3" s="264" t="s">
        <v>322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</row>
    <row r="4" spans="1:13" x14ac:dyDescent="0.25">
      <c r="A4" s="265" t="s">
        <v>323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</row>
    <row r="5" spans="1:13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266" t="s">
        <v>324</v>
      </c>
      <c r="M5" s="266"/>
    </row>
    <row r="6" spans="1:13" x14ac:dyDescent="0.25">
      <c r="A6" s="252" t="s">
        <v>298</v>
      </c>
      <c r="B6" s="252" t="s">
        <v>325</v>
      </c>
      <c r="C6" s="252" t="s">
        <v>326</v>
      </c>
      <c r="D6" s="252" t="s">
        <v>327</v>
      </c>
      <c r="E6" s="252" t="s">
        <v>328</v>
      </c>
      <c r="F6" s="252" t="s">
        <v>329</v>
      </c>
      <c r="G6" s="252" t="s">
        <v>330</v>
      </c>
      <c r="H6" s="252"/>
      <c r="I6" s="252"/>
      <c r="J6" s="252"/>
      <c r="K6" s="252"/>
      <c r="L6" s="252" t="s">
        <v>331</v>
      </c>
      <c r="M6" s="252" t="s">
        <v>332</v>
      </c>
    </row>
    <row r="7" spans="1:13" x14ac:dyDescent="0.25">
      <c r="A7" s="252"/>
      <c r="B7" s="252"/>
      <c r="C7" s="252"/>
      <c r="D7" s="252"/>
      <c r="E7" s="252"/>
      <c r="F7" s="252"/>
      <c r="G7" s="252" t="s">
        <v>333</v>
      </c>
      <c r="H7" s="252" t="s">
        <v>334</v>
      </c>
      <c r="I7" s="252" t="s">
        <v>335</v>
      </c>
      <c r="J7" s="252"/>
      <c r="K7" s="252"/>
      <c r="L7" s="252"/>
      <c r="M7" s="252"/>
    </row>
    <row r="8" spans="1:13" ht="125.25" customHeight="1" x14ac:dyDescent="0.25">
      <c r="A8" s="252"/>
      <c r="B8" s="252"/>
      <c r="C8" s="252"/>
      <c r="D8" s="252"/>
      <c r="E8" s="252"/>
      <c r="F8" s="252"/>
      <c r="G8" s="252"/>
      <c r="H8" s="252"/>
      <c r="I8" s="78" t="s">
        <v>336</v>
      </c>
      <c r="J8" s="78" t="s">
        <v>337</v>
      </c>
      <c r="K8" s="78" t="s">
        <v>338</v>
      </c>
      <c r="L8" s="252"/>
      <c r="M8" s="252"/>
    </row>
    <row r="9" spans="1:13" x14ac:dyDescent="0.25">
      <c r="A9" s="138">
        <v>1</v>
      </c>
      <c r="B9" s="138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138">
        <v>11</v>
      </c>
      <c r="L9" s="138">
        <v>12</v>
      </c>
      <c r="M9" s="138">
        <v>13</v>
      </c>
    </row>
    <row r="10" spans="1:13" x14ac:dyDescent="0.25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</row>
    <row r="11" spans="1:13" x14ac:dyDescent="0.25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</row>
    <row r="12" spans="1:13" x14ac:dyDescent="0.25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</row>
    <row r="13" spans="1:13" x14ac:dyDescent="0.25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</row>
    <row r="14" spans="1:13" x14ac:dyDescent="0.25">
      <c r="A14" s="138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</row>
    <row r="15" spans="1:13" x14ac:dyDescent="0.25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13" x14ac:dyDescent="0.25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</row>
    <row r="17" spans="1:13" x14ac:dyDescent="0.25">
      <c r="A17" s="138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</row>
    <row r="18" spans="1:13" x14ac:dyDescent="0.2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</row>
    <row r="19" spans="1:13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x14ac:dyDescent="0.25">
      <c r="A20" s="69"/>
      <c r="B20" s="82" t="s">
        <v>339</v>
      </c>
      <c r="C20" s="69"/>
      <c r="D20" s="69"/>
      <c r="E20" s="69"/>
      <c r="F20" s="262"/>
      <c r="G20" s="262"/>
      <c r="H20" s="92"/>
      <c r="I20" s="69"/>
      <c r="J20" s="226" t="s">
        <v>47</v>
      </c>
      <c r="K20" s="226"/>
      <c r="L20" s="226"/>
      <c r="M20" s="69"/>
    </row>
    <row r="21" spans="1:13" x14ac:dyDescent="0.25">
      <c r="A21" s="69"/>
      <c r="B21" s="109" t="s">
        <v>318</v>
      </c>
      <c r="C21" s="69"/>
      <c r="D21" s="69"/>
      <c r="E21" s="69"/>
      <c r="F21" s="215" t="s">
        <v>319</v>
      </c>
      <c r="G21" s="215"/>
      <c r="H21" s="215"/>
      <c r="I21" s="69"/>
      <c r="J21" s="216" t="s">
        <v>290</v>
      </c>
      <c r="K21" s="216"/>
      <c r="L21" s="216"/>
      <c r="M21" s="69"/>
    </row>
    <row r="22" spans="1:13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x14ac:dyDescent="0.25">
      <c r="A23" s="69"/>
      <c r="B23" s="136" t="s">
        <v>291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6" spans="1:13" x14ac:dyDescent="0.25">
      <c r="B26" s="36" t="s">
        <v>292</v>
      </c>
      <c r="J26" s="217" t="s">
        <v>293</v>
      </c>
      <c r="K26" s="217"/>
      <c r="L26" s="217"/>
    </row>
  </sheetData>
  <mergeCells count="22">
    <mergeCell ref="J21:L21"/>
    <mergeCell ref="J1:M1"/>
    <mergeCell ref="J2:M2"/>
    <mergeCell ref="A3:M3"/>
    <mergeCell ref="A4:M4"/>
    <mergeCell ref="L5:M5"/>
    <mergeCell ref="M6:M8"/>
    <mergeCell ref="J26:L26"/>
    <mergeCell ref="A6:A8"/>
    <mergeCell ref="B6:B8"/>
    <mergeCell ref="C6:C8"/>
    <mergeCell ref="D6:D8"/>
    <mergeCell ref="E6:E8"/>
    <mergeCell ref="F6:F8"/>
    <mergeCell ref="G7:G8"/>
    <mergeCell ref="H7:H8"/>
    <mergeCell ref="L6:L8"/>
    <mergeCell ref="G6:K6"/>
    <mergeCell ref="I7:K7"/>
    <mergeCell ref="F20:G20"/>
    <mergeCell ref="J20:L20"/>
    <mergeCell ref="F21:H21"/>
  </mergeCells>
  <pageMargins left="0" right="0" top="0" bottom="0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I21" sqref="I21:K21"/>
    </sheetView>
  </sheetViews>
  <sheetFormatPr defaultColWidth="9" defaultRowHeight="15" x14ac:dyDescent="0.25"/>
  <cols>
    <col min="1" max="1" width="25" customWidth="1"/>
    <col min="5" max="5" width="9.5703125" customWidth="1"/>
    <col min="6" max="6" width="10.7109375" customWidth="1"/>
    <col min="7" max="7" width="9.85546875" customWidth="1"/>
    <col min="9" max="9" width="10.42578125" customWidth="1"/>
    <col min="10" max="10" width="10.5703125" customWidth="1"/>
    <col min="11" max="11" width="8.42578125" customWidth="1"/>
    <col min="13" max="13" width="10.5703125" customWidth="1"/>
  </cols>
  <sheetData>
    <row r="1" spans="1:13" x14ac:dyDescent="0.25">
      <c r="A1" s="85"/>
      <c r="B1" s="85"/>
      <c r="C1" s="85"/>
      <c r="D1" s="85"/>
      <c r="E1" s="85"/>
      <c r="F1" s="85"/>
      <c r="G1" s="85"/>
      <c r="H1" s="85"/>
      <c r="I1" s="267" t="s">
        <v>340</v>
      </c>
      <c r="J1" s="267"/>
      <c r="K1" s="267"/>
      <c r="L1" s="267"/>
      <c r="M1" s="267"/>
    </row>
    <row r="2" spans="1:13" x14ac:dyDescent="0.25">
      <c r="A2" s="85"/>
      <c r="B2" s="85"/>
      <c r="C2" s="85"/>
      <c r="D2" s="85"/>
      <c r="E2" s="85"/>
      <c r="F2" s="85"/>
      <c r="G2" s="85"/>
      <c r="H2" s="85"/>
      <c r="I2" s="85"/>
      <c r="J2" s="268" t="s">
        <v>341</v>
      </c>
      <c r="K2" s="268"/>
      <c r="L2" s="268"/>
      <c r="M2" s="268"/>
    </row>
    <row r="3" spans="1:13" ht="15.75" x14ac:dyDescent="0.25">
      <c r="A3" s="269" t="s">
        <v>342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3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110" t="s">
        <v>343</v>
      </c>
    </row>
    <row r="5" spans="1:13" ht="45" customHeight="1" x14ac:dyDescent="0.25">
      <c r="A5" s="252" t="s">
        <v>344</v>
      </c>
      <c r="B5" s="252" t="s">
        <v>345</v>
      </c>
      <c r="C5" s="252"/>
      <c r="D5" s="252"/>
      <c r="E5" s="252" t="s">
        <v>346</v>
      </c>
      <c r="F5" s="252" t="s">
        <v>347</v>
      </c>
      <c r="G5" s="252"/>
      <c r="H5" s="252"/>
      <c r="I5" s="252"/>
      <c r="J5" s="252"/>
      <c r="K5" s="252" t="s">
        <v>348</v>
      </c>
      <c r="L5" s="252"/>
      <c r="M5" s="252"/>
    </row>
    <row r="6" spans="1:13" x14ac:dyDescent="0.25">
      <c r="A6" s="252"/>
      <c r="B6" s="252" t="s">
        <v>305</v>
      </c>
      <c r="C6" s="252" t="s">
        <v>335</v>
      </c>
      <c r="D6" s="252"/>
      <c r="E6" s="252"/>
      <c r="F6" s="252" t="s">
        <v>349</v>
      </c>
      <c r="G6" s="252" t="s">
        <v>350</v>
      </c>
      <c r="H6" s="252" t="s">
        <v>351</v>
      </c>
      <c r="I6" s="252" t="s">
        <v>352</v>
      </c>
      <c r="J6" s="252" t="s">
        <v>353</v>
      </c>
      <c r="K6" s="252" t="s">
        <v>305</v>
      </c>
      <c r="L6" s="252" t="s">
        <v>335</v>
      </c>
      <c r="M6" s="252"/>
    </row>
    <row r="7" spans="1:13" ht="47.25" customHeight="1" x14ac:dyDescent="0.25">
      <c r="A7" s="252"/>
      <c r="B7" s="252"/>
      <c r="C7" s="78" t="s">
        <v>354</v>
      </c>
      <c r="D7" s="78" t="s">
        <v>355</v>
      </c>
      <c r="E7" s="252"/>
      <c r="F7" s="252"/>
      <c r="G7" s="252"/>
      <c r="H7" s="252"/>
      <c r="I7" s="252"/>
      <c r="J7" s="252"/>
      <c r="K7" s="252"/>
      <c r="L7" s="78" t="s">
        <v>354</v>
      </c>
      <c r="M7" s="78" t="s">
        <v>355</v>
      </c>
    </row>
    <row r="8" spans="1:13" x14ac:dyDescent="0.25">
      <c r="A8" s="78">
        <v>1</v>
      </c>
      <c r="B8" s="78">
        <v>2</v>
      </c>
      <c r="C8" s="78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</row>
    <row r="9" spans="1:13" ht="25.5" x14ac:dyDescent="0.25">
      <c r="A9" s="135" t="s">
        <v>356</v>
      </c>
      <c r="B9" s="78">
        <v>0</v>
      </c>
      <c r="C9" s="78"/>
      <c r="D9" s="78"/>
      <c r="E9" s="78">
        <v>0</v>
      </c>
      <c r="F9" s="78"/>
      <c r="G9" s="78"/>
      <c r="H9" s="78"/>
      <c r="I9" s="78"/>
      <c r="J9" s="78"/>
      <c r="K9" s="78">
        <v>0</v>
      </c>
      <c r="L9" s="78"/>
      <c r="M9" s="78"/>
    </row>
    <row r="10" spans="1:13" x14ac:dyDescent="0.25">
      <c r="A10" s="135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x14ac:dyDescent="0.25">
      <c r="A11" s="135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ht="39.75" customHeight="1" x14ac:dyDescent="0.25">
      <c r="A12" s="135" t="s">
        <v>357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1:13" x14ac:dyDescent="0.25">
      <c r="A13" s="135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1:13" x14ac:dyDescent="0.25">
      <c r="A14" s="135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25.5" x14ac:dyDescent="0.25">
      <c r="A15" s="135" t="s">
        <v>358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x14ac:dyDescent="0.25">
      <c r="A16" s="135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1:13" x14ac:dyDescent="0.25">
      <c r="A17" s="135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x14ac:dyDescent="0.25">
      <c r="A18" s="135" t="s">
        <v>305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x14ac:dyDescent="0.25">
      <c r="A20" s="90" t="s">
        <v>359</v>
      </c>
      <c r="B20" s="69"/>
      <c r="C20" s="69"/>
      <c r="D20" s="225" t="s">
        <v>317</v>
      </c>
      <c r="E20" s="225"/>
      <c r="F20" s="225"/>
      <c r="G20" s="69"/>
      <c r="H20" s="69"/>
      <c r="I20" s="226" t="s">
        <v>47</v>
      </c>
      <c r="J20" s="226"/>
      <c r="K20" s="226"/>
      <c r="L20" s="69"/>
      <c r="M20" s="69"/>
    </row>
    <row r="21" spans="1:13" x14ac:dyDescent="0.25">
      <c r="A21" s="109" t="s">
        <v>318</v>
      </c>
      <c r="B21" s="69"/>
      <c r="C21" s="69"/>
      <c r="D21" s="215" t="s">
        <v>319</v>
      </c>
      <c r="E21" s="215"/>
      <c r="F21" s="215"/>
      <c r="G21" s="69"/>
      <c r="H21" s="69"/>
      <c r="I21" s="216" t="s">
        <v>290</v>
      </c>
      <c r="J21" s="216"/>
      <c r="K21" s="216"/>
      <c r="L21" s="69"/>
      <c r="M21" s="69"/>
    </row>
    <row r="22" spans="1:13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x14ac:dyDescent="0.25">
      <c r="A23" s="136" t="s">
        <v>291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6" spans="1:13" ht="30" x14ac:dyDescent="0.25">
      <c r="A26" s="137" t="s">
        <v>292</v>
      </c>
      <c r="I26" s="217" t="s">
        <v>293</v>
      </c>
      <c r="J26" s="217"/>
      <c r="K26" s="217"/>
    </row>
  </sheetData>
  <mergeCells count="22">
    <mergeCell ref="I1:M1"/>
    <mergeCell ref="J2:M2"/>
    <mergeCell ref="A3:M3"/>
    <mergeCell ref="B5:D5"/>
    <mergeCell ref="F5:J5"/>
    <mergeCell ref="K5:M5"/>
    <mergeCell ref="L6:M6"/>
    <mergeCell ref="D20:F20"/>
    <mergeCell ref="I20:K20"/>
    <mergeCell ref="D21:F21"/>
    <mergeCell ref="I21:K21"/>
    <mergeCell ref="I26:K26"/>
    <mergeCell ref="A5:A7"/>
    <mergeCell ref="B6:B7"/>
    <mergeCell ref="E5:E7"/>
    <mergeCell ref="F6:F7"/>
    <mergeCell ref="G6:G7"/>
    <mergeCell ref="H6:H7"/>
    <mergeCell ref="I6:I7"/>
    <mergeCell ref="J6:J7"/>
    <mergeCell ref="K6:K7"/>
    <mergeCell ref="C6:D6"/>
  </mergeCells>
  <pageMargins left="0" right="0" top="0" bottom="0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topLeftCell="A8" workbookViewId="0">
      <selection activeCell="I22" sqref="I22:L22"/>
    </sheetView>
  </sheetViews>
  <sheetFormatPr defaultColWidth="9" defaultRowHeight="15" x14ac:dyDescent="0.25"/>
  <cols>
    <col min="1" max="1" width="5.42578125" customWidth="1"/>
    <col min="2" max="2" width="44.5703125" customWidth="1"/>
    <col min="3" max="3" width="12.42578125" customWidth="1"/>
    <col min="4" max="4" width="10.85546875" style="87" customWidth="1"/>
    <col min="5" max="5" width="10.28515625" style="87" customWidth="1"/>
    <col min="6" max="6" width="10.7109375" style="87" customWidth="1"/>
    <col min="7" max="7" width="11.42578125" style="87" customWidth="1"/>
    <col min="8" max="8" width="9.85546875" style="87" customWidth="1"/>
    <col min="9" max="11" width="8.7109375" customWidth="1"/>
    <col min="12" max="12" width="8.85546875" customWidth="1"/>
  </cols>
  <sheetData>
    <row r="1" spans="1:15" x14ac:dyDescent="0.25">
      <c r="G1" s="267" t="s">
        <v>360</v>
      </c>
      <c r="H1" s="267"/>
      <c r="I1" s="267"/>
      <c r="J1" s="267"/>
      <c r="K1" s="267"/>
      <c r="L1" s="267"/>
      <c r="M1" s="85"/>
      <c r="N1" s="85"/>
      <c r="O1" s="85"/>
    </row>
    <row r="2" spans="1:15" x14ac:dyDescent="0.25">
      <c r="A2" s="264" t="s">
        <v>361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129"/>
      <c r="N2" s="129"/>
      <c r="O2" s="129"/>
    </row>
    <row r="3" spans="1:15" x14ac:dyDescent="0.25">
      <c r="A3" s="278" t="s">
        <v>362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129"/>
      <c r="N3" s="129"/>
      <c r="O3" s="129"/>
    </row>
    <row r="4" spans="1:15" ht="40.5" customHeight="1" x14ac:dyDescent="0.25">
      <c r="A4" s="273" t="s">
        <v>298</v>
      </c>
      <c r="B4" s="273" t="s">
        <v>363</v>
      </c>
      <c r="C4" s="279" t="s">
        <v>364</v>
      </c>
      <c r="D4" s="279"/>
      <c r="E4" s="279" t="s">
        <v>365</v>
      </c>
      <c r="F4" s="279"/>
      <c r="G4" s="279" t="s">
        <v>366</v>
      </c>
      <c r="H4" s="279"/>
      <c r="I4" s="273" t="s">
        <v>367</v>
      </c>
      <c r="J4" s="273"/>
      <c r="K4" s="273"/>
      <c r="L4" s="273"/>
      <c r="M4" s="130"/>
      <c r="N4" s="130"/>
      <c r="O4" s="130"/>
    </row>
    <row r="5" spans="1:15" ht="38.25" x14ac:dyDescent="0.25">
      <c r="A5" s="273"/>
      <c r="B5" s="273"/>
      <c r="C5" s="115" t="s">
        <v>368</v>
      </c>
      <c r="D5" s="121" t="s">
        <v>369</v>
      </c>
      <c r="E5" s="121" t="s">
        <v>368</v>
      </c>
      <c r="F5" s="121" t="s">
        <v>369</v>
      </c>
      <c r="G5" s="121" t="s">
        <v>368</v>
      </c>
      <c r="H5" s="121" t="s">
        <v>369</v>
      </c>
      <c r="I5" s="78" t="s">
        <v>308</v>
      </c>
      <c r="J5" s="78" t="s">
        <v>309</v>
      </c>
      <c r="K5" s="78" t="s">
        <v>310</v>
      </c>
      <c r="L5" s="78" t="s">
        <v>311</v>
      </c>
      <c r="M5" s="130"/>
      <c r="N5" s="130"/>
      <c r="O5" s="130"/>
    </row>
    <row r="6" spans="1:15" x14ac:dyDescent="0.25">
      <c r="A6" s="78">
        <v>1</v>
      </c>
      <c r="B6" s="122" t="s">
        <v>370</v>
      </c>
      <c r="C6" s="123">
        <v>13</v>
      </c>
      <c r="D6" s="123"/>
      <c r="E6" s="123">
        <v>13</v>
      </c>
      <c r="F6" s="123"/>
      <c r="G6" s="123">
        <v>11</v>
      </c>
      <c r="H6" s="123"/>
      <c r="I6" s="131"/>
      <c r="J6" s="131"/>
      <c r="K6" s="131"/>
      <c r="L6" s="131"/>
      <c r="M6" s="130"/>
      <c r="N6" s="130"/>
      <c r="O6" s="130"/>
    </row>
    <row r="7" spans="1:15" ht="25.5" x14ac:dyDescent="0.25">
      <c r="A7" s="78">
        <v>2</v>
      </c>
      <c r="B7" s="122" t="s">
        <v>371</v>
      </c>
      <c r="C7" s="123">
        <v>13</v>
      </c>
      <c r="D7" s="123"/>
      <c r="E7" s="123">
        <v>13</v>
      </c>
      <c r="F7" s="123"/>
      <c r="G7" s="123">
        <v>11</v>
      </c>
      <c r="H7" s="123"/>
      <c r="I7" s="131"/>
      <c r="J7" s="131"/>
      <c r="K7" s="131"/>
      <c r="L7" s="131"/>
      <c r="M7" s="132"/>
      <c r="N7" s="132"/>
      <c r="O7" s="132"/>
    </row>
    <row r="8" spans="1:15" x14ac:dyDescent="0.25">
      <c r="A8" s="78">
        <v>3</v>
      </c>
      <c r="B8" s="122" t="s">
        <v>372</v>
      </c>
      <c r="C8" s="123">
        <v>2</v>
      </c>
      <c r="D8" s="123"/>
      <c r="E8" s="123">
        <v>2</v>
      </c>
      <c r="F8" s="123"/>
      <c r="G8" s="123">
        <v>1</v>
      </c>
      <c r="H8" s="123"/>
      <c r="I8" s="131"/>
      <c r="J8" s="131"/>
      <c r="K8" s="131"/>
      <c r="L8" s="131"/>
      <c r="M8" s="132"/>
      <c r="N8" s="132"/>
      <c r="O8" s="132"/>
    </row>
    <row r="9" spans="1:15" x14ac:dyDescent="0.25">
      <c r="A9" s="78">
        <v>4</v>
      </c>
      <c r="B9" s="122" t="s">
        <v>373</v>
      </c>
      <c r="C9" s="123"/>
      <c r="D9" s="123"/>
      <c r="E9" s="123"/>
      <c r="F9" s="123"/>
      <c r="G9" s="123"/>
      <c r="H9" s="123"/>
      <c r="I9" s="131"/>
      <c r="J9" s="131"/>
      <c r="K9" s="131"/>
      <c r="L9" s="131"/>
      <c r="M9" s="132"/>
      <c r="N9" s="132"/>
      <c r="O9" s="132"/>
    </row>
    <row r="10" spans="1:15" ht="25.5" x14ac:dyDescent="0.25">
      <c r="A10" s="124">
        <v>5</v>
      </c>
      <c r="B10" s="125" t="s">
        <v>374</v>
      </c>
      <c r="C10" s="118"/>
      <c r="D10" s="118"/>
      <c r="E10" s="118"/>
      <c r="F10" s="118"/>
      <c r="G10" s="118"/>
      <c r="H10" s="118"/>
      <c r="I10" s="133"/>
      <c r="J10" s="133"/>
      <c r="K10" s="133"/>
      <c r="L10" s="133"/>
      <c r="M10" s="130"/>
      <c r="N10" s="130"/>
      <c r="O10" s="130"/>
    </row>
    <row r="11" spans="1:15" x14ac:dyDescent="0.25">
      <c r="A11" s="78" t="s">
        <v>375</v>
      </c>
      <c r="B11" s="126" t="s">
        <v>376</v>
      </c>
      <c r="C11" s="123">
        <f>2171.7+25.1</f>
        <v>2196.7999999999997</v>
      </c>
      <c r="D11" s="123"/>
      <c r="E11" s="123">
        <f>C11</f>
        <v>2196.7999999999997</v>
      </c>
      <c r="F11" s="123"/>
      <c r="G11" s="123">
        <v>2805.6</v>
      </c>
      <c r="H11" s="123"/>
      <c r="I11" s="131"/>
      <c r="J11" s="131"/>
      <c r="K11" s="131"/>
      <c r="L11" s="131"/>
      <c r="M11" s="130"/>
      <c r="N11" s="130"/>
      <c r="O11" s="130"/>
    </row>
    <row r="12" spans="1:15" x14ac:dyDescent="0.25">
      <c r="A12" s="78" t="s">
        <v>377</v>
      </c>
      <c r="B12" s="126" t="s">
        <v>378</v>
      </c>
      <c r="C12" s="123"/>
      <c r="D12" s="123"/>
      <c r="E12" s="123"/>
      <c r="F12" s="123"/>
      <c r="G12" s="123"/>
      <c r="H12" s="123"/>
      <c r="I12" s="131"/>
      <c r="J12" s="131"/>
      <c r="K12" s="131"/>
      <c r="L12" s="131"/>
      <c r="M12" s="130"/>
      <c r="N12" s="130"/>
      <c r="O12" s="130"/>
    </row>
    <row r="13" spans="1:15" x14ac:dyDescent="0.25">
      <c r="A13" s="78" t="s">
        <v>379</v>
      </c>
      <c r="B13" s="126" t="s">
        <v>380</v>
      </c>
      <c r="C13" s="123"/>
      <c r="D13" s="123"/>
      <c r="E13" s="123"/>
      <c r="F13" s="123"/>
      <c r="G13" s="123"/>
      <c r="H13" s="123"/>
      <c r="I13" s="131"/>
      <c r="J13" s="131"/>
      <c r="K13" s="131"/>
      <c r="L13" s="131"/>
      <c r="M13" s="130"/>
      <c r="N13" s="130"/>
      <c r="O13" s="130"/>
    </row>
    <row r="14" spans="1:15" x14ac:dyDescent="0.25">
      <c r="A14" s="78" t="s">
        <v>381</v>
      </c>
      <c r="B14" s="126" t="s">
        <v>382</v>
      </c>
      <c r="C14" s="123">
        <v>223.9</v>
      </c>
      <c r="D14" s="123"/>
      <c r="E14" s="123">
        <f t="shared" ref="E14:E18" si="0">C14</f>
        <v>223.9</v>
      </c>
      <c r="F14" s="123"/>
      <c r="G14" s="123">
        <v>422.8</v>
      </c>
      <c r="H14" s="123"/>
      <c r="I14" s="131"/>
      <c r="J14" s="131"/>
      <c r="K14" s="131"/>
      <c r="L14" s="131"/>
      <c r="M14" s="132"/>
      <c r="N14" s="132"/>
      <c r="O14" s="132"/>
    </row>
    <row r="15" spans="1:15" x14ac:dyDescent="0.25">
      <c r="A15" s="78" t="s">
        <v>383</v>
      </c>
      <c r="B15" s="126" t="s">
        <v>384</v>
      </c>
      <c r="C15" s="123"/>
      <c r="D15" s="123"/>
      <c r="E15" s="123"/>
      <c r="F15" s="123"/>
      <c r="G15" s="123"/>
      <c r="H15" s="123"/>
      <c r="I15" s="131"/>
      <c r="J15" s="131"/>
      <c r="K15" s="131"/>
      <c r="L15" s="131"/>
      <c r="M15" s="132"/>
      <c r="N15" s="132"/>
      <c r="O15" s="132"/>
    </row>
    <row r="16" spans="1:15" x14ac:dyDescent="0.25">
      <c r="A16" s="78" t="s">
        <v>385</v>
      </c>
      <c r="B16" s="126" t="s">
        <v>386</v>
      </c>
      <c r="C16" s="123">
        <v>59.3</v>
      </c>
      <c r="D16" s="123"/>
      <c r="E16" s="123">
        <f t="shared" si="0"/>
        <v>59.3</v>
      </c>
      <c r="F16" s="123"/>
      <c r="G16" s="123">
        <v>356</v>
      </c>
      <c r="H16" s="123"/>
      <c r="I16" s="131"/>
      <c r="J16" s="131"/>
      <c r="K16" s="131"/>
      <c r="L16" s="131"/>
      <c r="M16" s="132"/>
      <c r="N16" s="132"/>
      <c r="O16" s="132"/>
    </row>
    <row r="17" spans="1:15" x14ac:dyDescent="0.25">
      <c r="A17" s="78" t="s">
        <v>387</v>
      </c>
      <c r="B17" s="126" t="s">
        <v>388</v>
      </c>
      <c r="C17" s="123"/>
      <c r="D17" s="123"/>
      <c r="E17" s="123"/>
      <c r="F17" s="123"/>
      <c r="G17" s="123"/>
      <c r="H17" s="123"/>
      <c r="I17" s="131"/>
      <c r="J17" s="131"/>
      <c r="K17" s="131"/>
      <c r="L17" s="131"/>
      <c r="M17" s="130"/>
      <c r="N17" s="130"/>
      <c r="O17" s="130"/>
    </row>
    <row r="18" spans="1:15" ht="27.75" customHeight="1" x14ac:dyDescent="0.25">
      <c r="A18" s="78" t="s">
        <v>389</v>
      </c>
      <c r="B18" s="126" t="s">
        <v>390</v>
      </c>
      <c r="C18" s="123">
        <v>25.2</v>
      </c>
      <c r="D18" s="123"/>
      <c r="E18" s="123">
        <f t="shared" si="0"/>
        <v>25.2</v>
      </c>
      <c r="F18" s="123"/>
      <c r="G18" s="123">
        <v>40.200000000000003</v>
      </c>
      <c r="H18" s="123"/>
      <c r="I18" s="131"/>
      <c r="J18" s="131"/>
      <c r="K18" s="131"/>
      <c r="L18" s="131"/>
      <c r="M18" s="130"/>
      <c r="N18" s="130"/>
      <c r="O18" s="130"/>
    </row>
    <row r="19" spans="1:15" ht="16.5" customHeight="1" x14ac:dyDescent="0.25">
      <c r="A19" s="78">
        <v>6</v>
      </c>
      <c r="B19" s="126" t="s">
        <v>391</v>
      </c>
      <c r="C19" s="123">
        <v>12.4</v>
      </c>
      <c r="D19" s="123"/>
      <c r="E19" s="123">
        <v>12.4</v>
      </c>
      <c r="F19" s="123"/>
      <c r="G19" s="123">
        <v>10</v>
      </c>
      <c r="H19" s="123"/>
      <c r="I19" s="131"/>
      <c r="J19" s="131"/>
      <c r="K19" s="131"/>
      <c r="L19" s="131"/>
      <c r="M19" s="130"/>
      <c r="N19" s="130"/>
      <c r="O19" s="130"/>
    </row>
    <row r="20" spans="1:15" ht="40.5" customHeight="1" x14ac:dyDescent="0.25">
      <c r="A20" s="78">
        <v>7</v>
      </c>
      <c r="B20" s="122" t="s">
        <v>392</v>
      </c>
      <c r="C20" s="81"/>
      <c r="D20" s="123"/>
      <c r="E20" s="123"/>
      <c r="F20" s="123"/>
      <c r="G20" s="123"/>
      <c r="H20" s="123"/>
      <c r="I20" s="131"/>
      <c r="J20" s="131"/>
      <c r="K20" s="131"/>
      <c r="L20" s="131"/>
      <c r="M20" s="130"/>
      <c r="N20" s="130"/>
      <c r="O20" s="130"/>
    </row>
    <row r="21" spans="1:15" ht="25.5" x14ac:dyDescent="0.25">
      <c r="A21" s="78">
        <v>8</v>
      </c>
      <c r="B21" s="122" t="s">
        <v>393</v>
      </c>
      <c r="C21" s="81"/>
      <c r="D21" s="123"/>
      <c r="E21" s="123"/>
      <c r="F21" s="123"/>
      <c r="G21" s="123"/>
      <c r="H21" s="123"/>
      <c r="I21" s="131"/>
      <c r="J21" s="131"/>
      <c r="K21" s="131"/>
      <c r="L21" s="131"/>
      <c r="M21" s="132"/>
      <c r="N21" s="132"/>
      <c r="O21" s="132"/>
    </row>
    <row r="22" spans="1:15" x14ac:dyDescent="0.25">
      <c r="A22" s="124">
        <v>9</v>
      </c>
      <c r="B22" s="125" t="s">
        <v>394</v>
      </c>
      <c r="C22" s="117">
        <f>C11+439.1</f>
        <v>2635.8999999999996</v>
      </c>
      <c r="D22" s="118"/>
      <c r="E22" s="118">
        <f>E11+439.1</f>
        <v>2635.8999999999996</v>
      </c>
      <c r="F22" s="118"/>
      <c r="G22" s="118">
        <f>G11+617.2</f>
        <v>3422.8</v>
      </c>
      <c r="H22" s="118"/>
      <c r="I22" s="133"/>
      <c r="J22" s="133"/>
      <c r="K22" s="133"/>
      <c r="L22" s="133"/>
      <c r="M22" s="132"/>
      <c r="N22" s="132"/>
      <c r="O22" s="132"/>
    </row>
    <row r="23" spans="1:15" ht="27" customHeight="1" x14ac:dyDescent="0.25">
      <c r="A23" s="274" t="s">
        <v>395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134"/>
      <c r="N23" s="134"/>
      <c r="O23" s="134"/>
    </row>
    <row r="24" spans="1:15" x14ac:dyDescent="0.25">
      <c r="B24" s="127"/>
      <c r="C24" s="90"/>
      <c r="E24" s="275"/>
      <c r="F24" s="275"/>
      <c r="G24" s="128"/>
      <c r="H24" s="276" t="s">
        <v>47</v>
      </c>
      <c r="I24" s="276"/>
      <c r="J24" s="276"/>
      <c r="K24" s="216"/>
      <c r="L24" s="216"/>
      <c r="M24" s="216"/>
    </row>
    <row r="25" spans="1:15" x14ac:dyDescent="0.25">
      <c r="B25" s="109" t="s">
        <v>318</v>
      </c>
      <c r="C25" s="109"/>
      <c r="E25" s="277" t="s">
        <v>319</v>
      </c>
      <c r="F25" s="277"/>
      <c r="G25" s="277"/>
      <c r="H25" s="216" t="s">
        <v>290</v>
      </c>
      <c r="I25" s="216"/>
      <c r="J25" s="216"/>
      <c r="K25" s="216"/>
      <c r="L25" s="216"/>
      <c r="M25" s="216"/>
    </row>
    <row r="26" spans="1:15" hidden="1" x14ac:dyDescent="0.25"/>
    <row r="27" spans="1:15" ht="14.25" customHeight="1" x14ac:dyDescent="0.25">
      <c r="A27" s="270" t="s">
        <v>291</v>
      </c>
      <c r="B27" s="270"/>
    </row>
    <row r="28" spans="1:15" hidden="1" x14ac:dyDescent="0.25"/>
    <row r="29" spans="1:15" x14ac:dyDescent="0.25">
      <c r="A29" s="271" t="s">
        <v>396</v>
      </c>
      <c r="B29" s="271"/>
      <c r="C29" s="271"/>
      <c r="D29" s="271"/>
      <c r="E29" s="271"/>
      <c r="F29" s="271"/>
      <c r="G29" s="271"/>
      <c r="H29" s="271"/>
      <c r="I29" s="271"/>
      <c r="J29" s="271"/>
    </row>
    <row r="31" spans="1:15" x14ac:dyDescent="0.25">
      <c r="A31" s="272" t="s">
        <v>292</v>
      </c>
      <c r="B31" s="272"/>
      <c r="I31" s="217" t="s">
        <v>293</v>
      </c>
      <c r="J31" s="217"/>
      <c r="K31" s="217"/>
      <c r="L31" s="217"/>
    </row>
  </sheetData>
  <mergeCells count="20">
    <mergeCell ref="G1:L1"/>
    <mergeCell ref="A2:L2"/>
    <mergeCell ref="A3:L3"/>
    <mergeCell ref="C4:D4"/>
    <mergeCell ref="E4:F4"/>
    <mergeCell ref="G4:H4"/>
    <mergeCell ref="I4:L4"/>
    <mergeCell ref="A27:B27"/>
    <mergeCell ref="A29:J29"/>
    <mergeCell ref="A31:B31"/>
    <mergeCell ref="I31:L31"/>
    <mergeCell ref="A4:A5"/>
    <mergeCell ref="B4:B5"/>
    <mergeCell ref="A23:L23"/>
    <mergeCell ref="E24:F24"/>
    <mergeCell ref="H24:J24"/>
    <mergeCell ref="K24:M24"/>
    <mergeCell ref="E25:G25"/>
    <mergeCell ref="H25:J25"/>
    <mergeCell ref="K25:M25"/>
  </mergeCells>
  <pageMargins left="0" right="0" top="0" bottom="0" header="0.31496062992126" footer="0.31496062992126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F15" sqref="F15"/>
    </sheetView>
  </sheetViews>
  <sheetFormatPr defaultColWidth="9" defaultRowHeight="15" x14ac:dyDescent="0.25"/>
  <cols>
    <col min="1" max="1" width="46" customWidth="1"/>
    <col min="2" max="2" width="14.5703125" customWidth="1"/>
    <col min="3" max="3" width="21" customWidth="1"/>
    <col min="4" max="4" width="16.85546875" customWidth="1"/>
    <col min="5" max="5" width="17.7109375" customWidth="1"/>
    <col min="6" max="6" width="27.140625" customWidth="1"/>
  </cols>
  <sheetData>
    <row r="1" spans="1:6" x14ac:dyDescent="0.25">
      <c r="D1" s="268" t="s">
        <v>397</v>
      </c>
      <c r="E1" s="268"/>
      <c r="F1" s="268"/>
    </row>
    <row r="2" spans="1:6" x14ac:dyDescent="0.25">
      <c r="D2" s="280" t="s">
        <v>398</v>
      </c>
      <c r="E2" s="280"/>
      <c r="F2" s="280"/>
    </row>
    <row r="3" spans="1:6" ht="15.75" x14ac:dyDescent="0.25">
      <c r="A3" s="96"/>
      <c r="B3" s="96"/>
      <c r="C3" s="96"/>
      <c r="D3" s="96"/>
      <c r="E3" s="96"/>
      <c r="F3" s="96"/>
    </row>
    <row r="4" spans="1:6" ht="15.75" x14ac:dyDescent="0.25">
      <c r="A4" s="269" t="s">
        <v>399</v>
      </c>
      <c r="B4" s="269"/>
      <c r="C4" s="269"/>
      <c r="D4" s="269"/>
      <c r="E4" s="269"/>
      <c r="F4" s="269"/>
    </row>
    <row r="5" spans="1:6" ht="15.75" x14ac:dyDescent="0.25">
      <c r="A5" s="269"/>
      <c r="B5" s="269"/>
      <c r="C5" s="269"/>
      <c r="D5" s="269"/>
      <c r="E5" s="269"/>
      <c r="F5" s="269"/>
    </row>
    <row r="6" spans="1:6" ht="15.75" x14ac:dyDescent="0.25">
      <c r="A6" s="113"/>
      <c r="B6" s="113"/>
      <c r="C6" s="113"/>
      <c r="D6" s="113"/>
      <c r="E6" s="113"/>
      <c r="F6" s="114"/>
    </row>
    <row r="7" spans="1:6" ht="38.25" x14ac:dyDescent="0.25">
      <c r="A7" s="115" t="s">
        <v>400</v>
      </c>
      <c r="B7" s="115" t="s">
        <v>401</v>
      </c>
      <c r="C7" s="115" t="s">
        <v>402</v>
      </c>
      <c r="D7" s="115" t="s">
        <v>403</v>
      </c>
      <c r="E7" s="115" t="s">
        <v>404</v>
      </c>
      <c r="F7" s="115" t="s">
        <v>405</v>
      </c>
    </row>
    <row r="8" spans="1:6" x14ac:dyDescent="0.25">
      <c r="A8" s="116" t="s">
        <v>406</v>
      </c>
      <c r="B8" s="116"/>
      <c r="C8" s="117"/>
      <c r="D8" s="117"/>
      <c r="E8" s="117"/>
      <c r="F8" s="116"/>
    </row>
    <row r="9" spans="1:6" x14ac:dyDescent="0.25">
      <c r="A9" s="115" t="s">
        <v>407</v>
      </c>
      <c r="B9" s="115"/>
      <c r="C9" s="81"/>
      <c r="D9" s="81"/>
      <c r="E9" s="81"/>
      <c r="F9" s="115"/>
    </row>
    <row r="10" spans="1:6" x14ac:dyDescent="0.25">
      <c r="A10" s="116" t="s">
        <v>408</v>
      </c>
      <c r="B10" s="116"/>
      <c r="C10" s="117"/>
      <c r="D10" s="117"/>
      <c r="E10" s="117"/>
      <c r="F10" s="116"/>
    </row>
    <row r="11" spans="1:6" x14ac:dyDescent="0.25">
      <c r="A11" s="115" t="s">
        <v>407</v>
      </c>
      <c r="B11" s="115"/>
      <c r="C11" s="81"/>
      <c r="D11" s="81"/>
      <c r="E11" s="81"/>
      <c r="F11" s="115"/>
    </row>
    <row r="12" spans="1:6" x14ac:dyDescent="0.25">
      <c r="A12" s="116" t="s">
        <v>409</v>
      </c>
      <c r="B12" s="115"/>
      <c r="C12" s="117"/>
      <c r="D12" s="117"/>
      <c r="E12" s="117"/>
      <c r="F12" s="115"/>
    </row>
    <row r="13" spans="1:6" x14ac:dyDescent="0.25">
      <c r="A13" s="115" t="s">
        <v>407</v>
      </c>
      <c r="B13" s="115"/>
      <c r="C13" s="81"/>
      <c r="D13" s="81"/>
      <c r="E13" s="81"/>
      <c r="F13" s="115"/>
    </row>
    <row r="14" spans="1:6" x14ac:dyDescent="0.25">
      <c r="A14" s="116" t="s">
        <v>410</v>
      </c>
      <c r="B14" s="116" t="s">
        <v>411</v>
      </c>
      <c r="C14" s="117">
        <v>50.7</v>
      </c>
      <c r="D14" s="118">
        <f>C14-E14</f>
        <v>45.900000000000006</v>
      </c>
      <c r="E14" s="118">
        <v>4.8</v>
      </c>
      <c r="F14" s="119" t="s">
        <v>412</v>
      </c>
    </row>
    <row r="15" spans="1:6" x14ac:dyDescent="0.25">
      <c r="A15" s="115" t="s">
        <v>407</v>
      </c>
      <c r="B15" s="115"/>
      <c r="C15" s="81"/>
      <c r="D15" s="81"/>
      <c r="E15" s="81"/>
      <c r="F15" s="115"/>
    </row>
    <row r="16" spans="1:6" x14ac:dyDescent="0.25">
      <c r="A16" s="116" t="s">
        <v>413</v>
      </c>
      <c r="B16" s="116"/>
      <c r="C16" s="117"/>
      <c r="D16" s="117"/>
      <c r="E16" s="117"/>
      <c r="F16" s="116"/>
    </row>
    <row r="17" spans="1:6" x14ac:dyDescent="0.25">
      <c r="A17" s="115" t="s">
        <v>407</v>
      </c>
      <c r="B17" s="115"/>
      <c r="C17" s="81"/>
      <c r="D17" s="81"/>
      <c r="E17" s="81"/>
      <c r="F17" s="115"/>
    </row>
    <row r="18" spans="1:6" x14ac:dyDescent="0.25">
      <c r="A18" s="116" t="s">
        <v>414</v>
      </c>
      <c r="B18" s="116"/>
      <c r="C18" s="117"/>
      <c r="D18" s="117"/>
      <c r="E18" s="117"/>
      <c r="F18" s="116"/>
    </row>
    <row r="19" spans="1:6" x14ac:dyDescent="0.25">
      <c r="A19" s="115" t="s">
        <v>407</v>
      </c>
      <c r="B19" s="115"/>
      <c r="C19" s="81"/>
      <c r="D19" s="81"/>
      <c r="E19" s="81"/>
      <c r="F19" s="115"/>
    </row>
    <row r="20" spans="1:6" x14ac:dyDescent="0.25">
      <c r="A20" s="116" t="s">
        <v>415</v>
      </c>
      <c r="B20" s="116"/>
      <c r="C20" s="117"/>
      <c r="D20" s="117"/>
      <c r="E20" s="117"/>
      <c r="F20" s="116"/>
    </row>
    <row r="22" spans="1:6" x14ac:dyDescent="0.25">
      <c r="A22" s="82" t="s">
        <v>339</v>
      </c>
      <c r="B22" s="92"/>
      <c r="C22" s="91"/>
      <c r="D22" s="92"/>
      <c r="E22" s="281" t="s">
        <v>47</v>
      </c>
      <c r="F22" s="226"/>
    </row>
    <row r="23" spans="1:6" x14ac:dyDescent="0.25">
      <c r="A23" s="74" t="s">
        <v>318</v>
      </c>
      <c r="B23" s="72"/>
      <c r="C23" s="72" t="s">
        <v>319</v>
      </c>
      <c r="D23" s="72"/>
      <c r="E23" s="216" t="s">
        <v>290</v>
      </c>
      <c r="F23" s="216"/>
    </row>
    <row r="25" spans="1:6" x14ac:dyDescent="0.25">
      <c r="A25" s="85" t="s">
        <v>291</v>
      </c>
    </row>
    <row r="28" spans="1:6" x14ac:dyDescent="0.25">
      <c r="A28" s="36" t="s">
        <v>292</v>
      </c>
      <c r="F28" s="36" t="s">
        <v>293</v>
      </c>
    </row>
  </sheetData>
  <mergeCells count="6">
    <mergeCell ref="E23:F23"/>
    <mergeCell ref="D1:F1"/>
    <mergeCell ref="D2:F2"/>
    <mergeCell ref="A4:F4"/>
    <mergeCell ref="A5:F5"/>
    <mergeCell ref="E22:F22"/>
  </mergeCells>
  <pageMargins left="0" right="0" top="0" bottom="0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E11" sqref="E11"/>
    </sheetView>
  </sheetViews>
  <sheetFormatPr defaultColWidth="9" defaultRowHeight="15" x14ac:dyDescent="0.25"/>
  <cols>
    <col min="1" max="1" width="6.140625" customWidth="1"/>
    <col min="2" max="2" width="17.85546875" customWidth="1"/>
    <col min="3" max="3" width="12.85546875" customWidth="1"/>
    <col min="4" max="4" width="13.140625" customWidth="1"/>
    <col min="5" max="5" width="13.85546875" customWidth="1"/>
    <col min="6" max="6" width="13.5703125" customWidth="1"/>
    <col min="7" max="7" width="12.42578125" customWidth="1"/>
    <col min="8" max="8" width="13.85546875" customWidth="1"/>
    <col min="9" max="9" width="15" customWidth="1"/>
    <col min="10" max="10" width="13.85546875" customWidth="1"/>
  </cols>
  <sheetData>
    <row r="1" spans="1:10" x14ac:dyDescent="0.25">
      <c r="G1" s="268" t="s">
        <v>416</v>
      </c>
      <c r="H1" s="268"/>
      <c r="I1" s="268"/>
    </row>
    <row r="2" spans="1:10" x14ac:dyDescent="0.25">
      <c r="G2" s="280"/>
      <c r="H2" s="280"/>
      <c r="I2" s="280"/>
    </row>
    <row r="3" spans="1:10" ht="18.75" x14ac:dyDescent="0.3">
      <c r="A3" s="291" t="s">
        <v>417</v>
      </c>
      <c r="B3" s="291"/>
      <c r="C3" s="291"/>
      <c r="D3" s="291"/>
      <c r="E3" s="291"/>
      <c r="F3" s="291"/>
      <c r="G3" s="291"/>
      <c r="H3" s="291"/>
      <c r="I3" s="291"/>
      <c r="J3" s="291"/>
    </row>
    <row r="4" spans="1:10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</row>
    <row r="5" spans="1:10" ht="15.75" x14ac:dyDescent="0.25">
      <c r="A5" s="292" t="s">
        <v>418</v>
      </c>
      <c r="B5" s="292"/>
      <c r="C5" s="292"/>
      <c r="D5" s="292"/>
      <c r="E5" s="292"/>
      <c r="F5" s="292"/>
      <c r="G5" s="292"/>
      <c r="H5" s="292"/>
      <c r="I5" s="292"/>
      <c r="J5" s="85"/>
    </row>
    <row r="6" spans="1:10" x14ac:dyDescent="0.25">
      <c r="A6" s="105"/>
      <c r="B6" s="105"/>
      <c r="C6" s="105"/>
      <c r="D6" s="105"/>
      <c r="E6" s="105"/>
      <c r="F6" s="105"/>
      <c r="G6" s="105"/>
      <c r="H6" s="105"/>
      <c r="I6" s="83" t="s">
        <v>419</v>
      </c>
      <c r="J6" s="85"/>
    </row>
    <row r="7" spans="1:10" x14ac:dyDescent="0.25">
      <c r="A7" s="85"/>
      <c r="B7" s="85"/>
      <c r="C7" s="85"/>
      <c r="D7" s="85"/>
      <c r="E7" s="85"/>
      <c r="F7" s="85"/>
      <c r="G7" s="85"/>
      <c r="H7" s="85"/>
      <c r="I7" s="110" t="s">
        <v>343</v>
      </c>
      <c r="J7" s="85"/>
    </row>
    <row r="8" spans="1:10" x14ac:dyDescent="0.25">
      <c r="A8" s="252" t="s">
        <v>298</v>
      </c>
      <c r="B8" s="252" t="s">
        <v>420</v>
      </c>
      <c r="C8" s="252" t="s">
        <v>421</v>
      </c>
      <c r="D8" s="252" t="s">
        <v>422</v>
      </c>
      <c r="E8" s="252" t="s">
        <v>423</v>
      </c>
      <c r="F8" s="252"/>
      <c r="G8" s="252"/>
      <c r="H8" s="252" t="s">
        <v>424</v>
      </c>
      <c r="I8" s="283" t="s">
        <v>425</v>
      </c>
      <c r="J8" s="77"/>
    </row>
    <row r="9" spans="1:10" ht="53.25" customHeight="1" x14ac:dyDescent="0.25">
      <c r="A9" s="252"/>
      <c r="B9" s="252"/>
      <c r="C9" s="252"/>
      <c r="D9" s="252"/>
      <c r="E9" s="106" t="s">
        <v>426</v>
      </c>
      <c r="F9" s="78" t="s">
        <v>427</v>
      </c>
      <c r="G9" s="78" t="s">
        <v>428</v>
      </c>
      <c r="H9" s="252"/>
      <c r="I9" s="283"/>
      <c r="J9" s="77"/>
    </row>
    <row r="10" spans="1:10" x14ac:dyDescent="0.25">
      <c r="A10" s="78">
        <v>1</v>
      </c>
      <c r="B10" s="78">
        <v>2</v>
      </c>
      <c r="C10" s="78">
        <v>3</v>
      </c>
      <c r="D10" s="78">
        <v>4</v>
      </c>
      <c r="E10" s="78">
        <v>5</v>
      </c>
      <c r="F10" s="78">
        <v>6</v>
      </c>
      <c r="G10" s="78">
        <v>7</v>
      </c>
      <c r="H10" s="78">
        <v>8</v>
      </c>
      <c r="I10" s="78">
        <v>9</v>
      </c>
      <c r="J10" s="77"/>
    </row>
    <row r="11" spans="1:10" ht="25.5" x14ac:dyDescent="0.25">
      <c r="A11" s="78">
        <v>1</v>
      </c>
      <c r="B11" s="78" t="s">
        <v>429</v>
      </c>
      <c r="C11" s="78">
        <v>2019</v>
      </c>
      <c r="D11" s="78" t="s">
        <v>430</v>
      </c>
      <c r="E11" s="107"/>
      <c r="F11" s="107"/>
      <c r="G11" s="107"/>
      <c r="H11" s="107"/>
      <c r="I11" s="107"/>
      <c r="J11" s="77"/>
    </row>
    <row r="12" spans="1:10" x14ac:dyDescent="0.25">
      <c r="A12" s="78"/>
      <c r="B12" s="78"/>
      <c r="C12" s="78"/>
      <c r="D12" s="78"/>
      <c r="E12" s="78"/>
      <c r="F12" s="78"/>
      <c r="G12" s="78"/>
      <c r="H12" s="78"/>
      <c r="I12" s="78"/>
      <c r="J12" s="77"/>
    </row>
    <row r="13" spans="1:10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7"/>
    </row>
    <row r="14" spans="1:10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7"/>
    </row>
    <row r="15" spans="1:10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7"/>
    </row>
    <row r="16" spans="1:10" x14ac:dyDescent="0.25">
      <c r="A16" s="78"/>
      <c r="B16" s="78"/>
      <c r="C16" s="78"/>
      <c r="D16" s="78"/>
      <c r="E16" s="78"/>
      <c r="F16" s="78"/>
      <c r="G16" s="78"/>
      <c r="H16" s="78"/>
      <c r="I16" s="78"/>
      <c r="J16" s="77"/>
    </row>
    <row r="17" spans="1:10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7"/>
    </row>
    <row r="18" spans="1:10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7"/>
    </row>
    <row r="19" spans="1:10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7"/>
    </row>
    <row r="20" spans="1:10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7"/>
    </row>
    <row r="21" spans="1:10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7"/>
    </row>
    <row r="22" spans="1:10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7"/>
    </row>
    <row r="23" spans="1:10" x14ac:dyDescent="0.25">
      <c r="A23" s="284" t="s">
        <v>305</v>
      </c>
      <c r="B23" s="285"/>
      <c r="C23" s="285"/>
      <c r="D23" s="286"/>
      <c r="E23" s="78"/>
      <c r="F23" s="78"/>
      <c r="G23" s="78"/>
      <c r="H23" s="78"/>
      <c r="I23" s="78"/>
      <c r="J23" s="77"/>
    </row>
    <row r="24" spans="1:10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0" ht="15.75" x14ac:dyDescent="0.25">
      <c r="A25" s="287" t="s">
        <v>431</v>
      </c>
      <c r="B25" s="287"/>
      <c r="C25" s="287"/>
      <c r="D25" s="287"/>
      <c r="E25" s="287"/>
      <c r="F25" s="287"/>
      <c r="G25" s="287"/>
      <c r="H25" s="287"/>
      <c r="I25" s="287"/>
      <c r="J25" s="287"/>
    </row>
    <row r="26" spans="1:10" x14ac:dyDescent="0.25">
      <c r="A26" s="108"/>
      <c r="B26" s="108"/>
      <c r="C26" s="108"/>
      <c r="D26" s="108"/>
      <c r="E26" s="108"/>
      <c r="F26" s="108"/>
      <c r="G26" s="108"/>
      <c r="H26" s="108"/>
      <c r="I26" s="108"/>
      <c r="J26" s="111" t="s">
        <v>432</v>
      </c>
    </row>
    <row r="27" spans="1:10" x14ac:dyDescent="0.25">
      <c r="A27" s="77"/>
      <c r="B27" s="77"/>
      <c r="C27" s="77"/>
      <c r="D27" s="77"/>
      <c r="E27" s="77"/>
      <c r="F27" s="77"/>
      <c r="G27" s="77"/>
      <c r="H27" s="77"/>
      <c r="I27" s="77"/>
      <c r="J27" s="112" t="s">
        <v>343</v>
      </c>
    </row>
    <row r="28" spans="1:10" x14ac:dyDescent="0.25">
      <c r="A28" s="252" t="s">
        <v>298</v>
      </c>
      <c r="B28" s="252" t="s">
        <v>433</v>
      </c>
      <c r="C28" s="252" t="s">
        <v>420</v>
      </c>
      <c r="D28" s="252" t="s">
        <v>422</v>
      </c>
      <c r="E28" s="252" t="s">
        <v>434</v>
      </c>
      <c r="F28" s="252" t="s">
        <v>423</v>
      </c>
      <c r="G28" s="252"/>
      <c r="H28" s="252"/>
      <c r="I28" s="252" t="s">
        <v>424</v>
      </c>
      <c r="J28" s="289" t="s">
        <v>425</v>
      </c>
    </row>
    <row r="29" spans="1:10" ht="63.75" x14ac:dyDescent="0.25">
      <c r="A29" s="252"/>
      <c r="B29" s="252"/>
      <c r="C29" s="252"/>
      <c r="D29" s="252"/>
      <c r="E29" s="252"/>
      <c r="F29" s="106" t="s">
        <v>435</v>
      </c>
      <c r="G29" s="78" t="s">
        <v>436</v>
      </c>
      <c r="H29" s="78" t="s">
        <v>428</v>
      </c>
      <c r="I29" s="252"/>
      <c r="J29" s="290"/>
    </row>
    <row r="30" spans="1:10" x14ac:dyDescent="0.25">
      <c r="A30" s="78">
        <v>1</v>
      </c>
      <c r="B30" s="78">
        <v>2</v>
      </c>
      <c r="C30" s="78">
        <v>3</v>
      </c>
      <c r="D30" s="78">
        <v>4</v>
      </c>
      <c r="E30" s="78">
        <v>5</v>
      </c>
      <c r="F30" s="78">
        <v>6</v>
      </c>
      <c r="G30" s="78">
        <v>7</v>
      </c>
      <c r="H30" s="78">
        <v>8</v>
      </c>
      <c r="I30" s="78">
        <v>9</v>
      </c>
      <c r="J30" s="78">
        <v>10</v>
      </c>
    </row>
    <row r="31" spans="1:10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</row>
    <row r="32" spans="1:10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</row>
    <row r="33" spans="1:10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</row>
    <row r="37" spans="1:10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</row>
    <row r="38" spans="1:10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</row>
    <row r="39" spans="1:10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</row>
    <row r="40" spans="1:10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</row>
    <row r="41" spans="1:10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</row>
    <row r="42" spans="1:10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</row>
    <row r="43" spans="1:10" x14ac:dyDescent="0.25">
      <c r="A43" s="284" t="s">
        <v>305</v>
      </c>
      <c r="B43" s="285"/>
      <c r="C43" s="285"/>
      <c r="D43" s="286"/>
      <c r="E43" s="78"/>
      <c r="F43" s="78"/>
      <c r="G43" s="78"/>
      <c r="H43" s="78"/>
      <c r="I43" s="78"/>
      <c r="J43" s="78"/>
    </row>
    <row r="44" spans="1:10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0" ht="15" customHeight="1" x14ac:dyDescent="0.25">
      <c r="A45" s="69"/>
      <c r="B45" s="82"/>
      <c r="C45" s="92"/>
      <c r="D45" s="262"/>
      <c r="E45" s="262"/>
      <c r="F45" s="216"/>
      <c r="G45" s="216"/>
      <c r="H45" s="288"/>
      <c r="I45" s="288"/>
      <c r="J45" s="69"/>
    </row>
    <row r="46" spans="1:10" x14ac:dyDescent="0.25">
      <c r="A46" s="69"/>
      <c r="B46" s="109" t="s">
        <v>318</v>
      </c>
      <c r="C46" s="72"/>
      <c r="D46" s="72" t="s">
        <v>319</v>
      </c>
      <c r="E46" s="72"/>
      <c r="F46" s="216"/>
      <c r="G46" s="216"/>
      <c r="H46" s="216" t="s">
        <v>290</v>
      </c>
      <c r="I46" s="216"/>
      <c r="J46" s="69"/>
    </row>
    <row r="47" spans="1:10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</row>
    <row r="48" spans="1:10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</row>
    <row r="49" spans="1:10" ht="20.25" customHeight="1" x14ac:dyDescent="0.25">
      <c r="A49" s="69"/>
      <c r="B49" s="75" t="s">
        <v>291</v>
      </c>
      <c r="C49" s="69"/>
      <c r="D49" s="69"/>
      <c r="E49" s="69"/>
      <c r="F49" s="69"/>
      <c r="G49" s="69"/>
      <c r="H49" s="69"/>
      <c r="I49" s="69"/>
      <c r="J49" s="69"/>
    </row>
    <row r="54" spans="1:10" ht="60" customHeight="1" x14ac:dyDescent="0.25">
      <c r="B54" s="250" t="s">
        <v>292</v>
      </c>
      <c r="C54" s="250"/>
      <c r="H54" s="282" t="s">
        <v>293</v>
      </c>
      <c r="I54" s="282"/>
    </row>
  </sheetData>
  <mergeCells count="29">
    <mergeCell ref="G1:I1"/>
    <mergeCell ref="G2:I2"/>
    <mergeCell ref="A3:J3"/>
    <mergeCell ref="A5:I5"/>
    <mergeCell ref="E8:G8"/>
    <mergeCell ref="A23:D23"/>
    <mergeCell ref="A25:J25"/>
    <mergeCell ref="F28:H28"/>
    <mergeCell ref="A43:D43"/>
    <mergeCell ref="D45:E45"/>
    <mergeCell ref="F45:G45"/>
    <mergeCell ref="H45:I45"/>
    <mergeCell ref="J28:J29"/>
    <mergeCell ref="F46:G46"/>
    <mergeCell ref="H46:I46"/>
    <mergeCell ref="B54:C54"/>
    <mergeCell ref="H54:I54"/>
    <mergeCell ref="A8:A9"/>
    <mergeCell ref="A28:A29"/>
    <mergeCell ref="B8:B9"/>
    <mergeCell ref="B28:B29"/>
    <mergeCell ref="C8:C9"/>
    <mergeCell ref="C28:C29"/>
    <mergeCell ref="D8:D9"/>
    <mergeCell ref="D28:D29"/>
    <mergeCell ref="E28:E29"/>
    <mergeCell ref="H8:H9"/>
    <mergeCell ref="I8:I9"/>
    <mergeCell ref="I28:I29"/>
  </mergeCells>
  <pageMargins left="0" right="0" top="0" bottom="0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F18" sqref="F18"/>
    </sheetView>
  </sheetViews>
  <sheetFormatPr defaultColWidth="9" defaultRowHeight="15" x14ac:dyDescent="0.25"/>
  <cols>
    <col min="1" max="1" width="6.85546875" customWidth="1"/>
    <col min="2" max="2" width="24.42578125" customWidth="1"/>
    <col min="3" max="3" width="15.7109375" customWidth="1"/>
    <col min="4" max="4" width="18.140625" customWidth="1"/>
    <col min="5" max="5" width="20.85546875" customWidth="1"/>
    <col min="6" max="6" width="21.140625" customWidth="1"/>
  </cols>
  <sheetData>
    <row r="1" spans="1:14" x14ac:dyDescent="0.25">
      <c r="E1" s="268" t="s">
        <v>437</v>
      </c>
      <c r="F1" s="268"/>
      <c r="G1" s="85"/>
    </row>
    <row r="2" spans="1:14" x14ac:dyDescent="0.25">
      <c r="E2" s="86"/>
      <c r="F2" s="84"/>
      <c r="G2" s="86"/>
    </row>
    <row r="3" spans="1:14" x14ac:dyDescent="0.25">
      <c r="E3" s="87"/>
      <c r="F3" s="87"/>
    </row>
    <row r="4" spans="1:14" ht="15.75" x14ac:dyDescent="0.25">
      <c r="A4" s="298" t="s">
        <v>438</v>
      </c>
      <c r="B4" s="298"/>
      <c r="C4" s="298"/>
      <c r="D4" s="298"/>
      <c r="E4" s="298"/>
    </row>
    <row r="6" spans="1:14" x14ac:dyDescent="0.25">
      <c r="F6" s="84" t="s">
        <v>439</v>
      </c>
    </row>
    <row r="7" spans="1:14" ht="21.75" customHeight="1" x14ac:dyDescent="0.25">
      <c r="A7" s="299" t="s">
        <v>298</v>
      </c>
      <c r="B7" s="299" t="s">
        <v>440</v>
      </c>
      <c r="C7" s="252" t="s">
        <v>441</v>
      </c>
      <c r="D7" s="252"/>
      <c r="E7" s="252"/>
      <c r="F7" s="252"/>
      <c r="G7" s="69"/>
      <c r="H7" s="69"/>
      <c r="I7" s="69"/>
      <c r="J7" s="69"/>
      <c r="K7" s="69"/>
      <c r="L7" s="69"/>
      <c r="M7" s="69"/>
      <c r="N7" s="69"/>
    </row>
    <row r="8" spans="1:14" ht="24" customHeight="1" x14ac:dyDescent="0.25">
      <c r="A8" s="300"/>
      <c r="B8" s="300"/>
      <c r="C8" s="252" t="s">
        <v>442</v>
      </c>
      <c r="D8" s="252"/>
      <c r="E8" s="252" t="s">
        <v>428</v>
      </c>
      <c r="F8" s="252"/>
      <c r="G8" s="69"/>
      <c r="H8" s="69"/>
      <c r="I8" s="69"/>
      <c r="J8" s="69"/>
      <c r="K8" s="69"/>
      <c r="L8" s="69"/>
      <c r="M8" s="69"/>
      <c r="N8" s="69"/>
    </row>
    <row r="9" spans="1:14" ht="36" customHeight="1" x14ac:dyDescent="0.25">
      <c r="A9" s="301"/>
      <c r="B9" s="301"/>
      <c r="C9" s="78" t="s">
        <v>443</v>
      </c>
      <c r="D9" s="78" t="s">
        <v>444</v>
      </c>
      <c r="E9" s="78" t="s">
        <v>443</v>
      </c>
      <c r="F9" s="78" t="s">
        <v>444</v>
      </c>
      <c r="G9" s="69"/>
      <c r="H9" s="69"/>
      <c r="I9" s="69"/>
      <c r="J9" s="69"/>
      <c r="K9" s="69"/>
      <c r="L9" s="69"/>
      <c r="M9" s="69"/>
      <c r="N9" s="69"/>
    </row>
    <row r="10" spans="1:14" x14ac:dyDescent="0.25">
      <c r="A10" s="78">
        <v>1</v>
      </c>
      <c r="B10" s="78">
        <v>2</v>
      </c>
      <c r="C10" s="78"/>
      <c r="D10" s="78"/>
      <c r="E10" s="78"/>
      <c r="F10" s="78"/>
      <c r="G10" s="69"/>
      <c r="H10" s="69"/>
      <c r="I10" s="69"/>
      <c r="J10" s="69"/>
      <c r="K10" s="69"/>
      <c r="L10" s="69"/>
      <c r="M10" s="69"/>
      <c r="N10" s="69"/>
    </row>
    <row r="11" spans="1:14" x14ac:dyDescent="0.25">
      <c r="A11" s="78">
        <v>1</v>
      </c>
      <c r="B11" s="78" t="s">
        <v>445</v>
      </c>
      <c r="C11" s="88">
        <v>0.5</v>
      </c>
      <c r="D11" s="88">
        <v>0.5</v>
      </c>
      <c r="E11" s="88">
        <v>0.5</v>
      </c>
      <c r="F11" s="88">
        <v>0.5</v>
      </c>
      <c r="G11" s="69"/>
      <c r="H11" s="69"/>
      <c r="I11" s="69"/>
      <c r="J11" s="69"/>
      <c r="K11" s="69"/>
      <c r="L11" s="69"/>
      <c r="M11" s="69"/>
      <c r="N11" s="69"/>
    </row>
    <row r="12" spans="1:14" x14ac:dyDescent="0.25">
      <c r="A12" s="78">
        <v>2</v>
      </c>
      <c r="B12" s="78" t="s">
        <v>446</v>
      </c>
      <c r="C12" s="88">
        <v>0.5</v>
      </c>
      <c r="D12" s="88">
        <v>0.5</v>
      </c>
      <c r="E12" s="88">
        <v>0.5</v>
      </c>
      <c r="F12" s="88">
        <v>0.5</v>
      </c>
      <c r="G12" s="69"/>
      <c r="H12" s="69"/>
      <c r="I12" s="69"/>
      <c r="J12" s="69"/>
      <c r="K12" s="69"/>
      <c r="L12" s="69"/>
      <c r="M12" s="69"/>
      <c r="N12" s="69"/>
    </row>
    <row r="13" spans="1:14" x14ac:dyDescent="0.25">
      <c r="A13" s="78" t="s">
        <v>76</v>
      </c>
      <c r="B13" s="78" t="s">
        <v>76</v>
      </c>
      <c r="C13" s="78"/>
      <c r="D13" s="78"/>
      <c r="E13" s="78"/>
      <c r="F13" s="78"/>
      <c r="G13" s="69"/>
      <c r="H13" s="69"/>
      <c r="I13" s="69"/>
      <c r="J13" s="69"/>
      <c r="K13" s="69"/>
      <c r="L13" s="69"/>
      <c r="M13" s="69"/>
      <c r="N13" s="69"/>
    </row>
    <row r="14" spans="1:14" ht="15.75" x14ac:dyDescent="0.25">
      <c r="A14" s="78"/>
      <c r="B14" s="78"/>
      <c r="C14" s="78" t="s">
        <v>447</v>
      </c>
      <c r="D14" s="78" t="s">
        <v>447</v>
      </c>
      <c r="E14" s="78" t="s">
        <v>447</v>
      </c>
      <c r="F14" s="78" t="s">
        <v>447</v>
      </c>
      <c r="G14" s="89"/>
      <c r="H14" s="89"/>
      <c r="I14" s="89"/>
      <c r="J14" s="89"/>
      <c r="K14" s="69"/>
      <c r="L14" s="69"/>
      <c r="M14" s="69"/>
      <c r="N14" s="69"/>
    </row>
    <row r="15" spans="1:14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 x14ac:dyDescent="0.25">
      <c r="A16" s="69"/>
      <c r="B16" s="90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x14ac:dyDescent="0.25">
      <c r="A17" s="69"/>
      <c r="B17" s="82"/>
      <c r="C17" s="69"/>
      <c r="D17" s="91"/>
      <c r="E17" s="92"/>
      <c r="F17" s="93" t="s">
        <v>47</v>
      </c>
      <c r="G17" s="94"/>
      <c r="H17" s="69"/>
      <c r="I17" s="69"/>
      <c r="J17" s="69"/>
      <c r="K17" s="69"/>
      <c r="L17" s="69"/>
      <c r="M17" s="69"/>
      <c r="N17" s="69"/>
    </row>
    <row r="18" spans="1:14" x14ac:dyDescent="0.25">
      <c r="A18" s="69"/>
      <c r="B18" s="74" t="s">
        <v>318</v>
      </c>
      <c r="C18" s="69"/>
      <c r="D18" s="72" t="s">
        <v>319</v>
      </c>
      <c r="E18" s="72"/>
      <c r="F18" s="71" t="s">
        <v>290</v>
      </c>
      <c r="G18" s="72"/>
      <c r="H18" s="69"/>
      <c r="I18" s="69"/>
      <c r="J18" s="69"/>
      <c r="K18" s="69"/>
      <c r="L18" s="69"/>
      <c r="M18" s="69"/>
      <c r="N18" s="69"/>
    </row>
    <row r="19" spans="1:14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</row>
    <row r="20" spans="1:14" ht="15.75" x14ac:dyDescent="0.25">
      <c r="A20" s="293" t="s">
        <v>448</v>
      </c>
      <c r="B20" s="293"/>
      <c r="C20" s="293"/>
      <c r="D20" s="293"/>
      <c r="E20" s="293"/>
      <c r="F20" s="293"/>
      <c r="G20" s="293"/>
      <c r="H20" s="293"/>
      <c r="I20" s="293"/>
      <c r="J20" s="293"/>
      <c r="K20" s="69"/>
      <c r="L20" s="69"/>
      <c r="M20" s="69"/>
      <c r="N20" s="69"/>
    </row>
    <row r="21" spans="1:14" ht="15.75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69"/>
      <c r="L21" s="69"/>
      <c r="M21" s="69"/>
      <c r="N21" s="69"/>
    </row>
    <row r="22" spans="1:14" ht="15.75" x14ac:dyDescent="0.25">
      <c r="A22" s="296" t="s">
        <v>449</v>
      </c>
      <c r="B22" s="296"/>
      <c r="C22" s="96"/>
      <c r="D22" s="96"/>
      <c r="E22" s="96"/>
      <c r="F22" s="96"/>
      <c r="G22" s="96"/>
      <c r="H22" s="297" t="s">
        <v>450</v>
      </c>
      <c r="I22" s="297"/>
      <c r="J22" s="297"/>
    </row>
    <row r="23" spans="1:14" ht="15" customHeight="1" x14ac:dyDescent="0.25">
      <c r="A23" s="78" t="s">
        <v>298</v>
      </c>
      <c r="B23" s="78" t="s">
        <v>451</v>
      </c>
      <c r="C23" s="78" t="s">
        <v>452</v>
      </c>
      <c r="D23" s="97" t="s">
        <v>453</v>
      </c>
      <c r="E23" s="97" t="s">
        <v>454</v>
      </c>
      <c r="F23" s="97" t="s">
        <v>455</v>
      </c>
      <c r="G23" s="98" t="s">
        <v>456</v>
      </c>
      <c r="H23" s="98" t="s">
        <v>457</v>
      </c>
      <c r="I23" s="98" t="s">
        <v>458</v>
      </c>
      <c r="J23" s="98" t="s">
        <v>459</v>
      </c>
    </row>
    <row r="24" spans="1:14" x14ac:dyDescent="0.25">
      <c r="A24" s="78">
        <v>1</v>
      </c>
      <c r="B24" s="78">
        <v>2</v>
      </c>
      <c r="C24" s="78">
        <v>3</v>
      </c>
      <c r="D24" s="97">
        <v>4</v>
      </c>
      <c r="E24" s="97">
        <v>5</v>
      </c>
      <c r="F24" s="97">
        <v>6</v>
      </c>
      <c r="G24" s="78">
        <v>7</v>
      </c>
      <c r="H24" s="78">
        <v>8</v>
      </c>
      <c r="I24" s="78">
        <v>9</v>
      </c>
      <c r="J24" s="102">
        <v>10</v>
      </c>
    </row>
    <row r="25" spans="1:14" ht="25.5" x14ac:dyDescent="0.25">
      <c r="A25" s="78">
        <v>1</v>
      </c>
      <c r="B25" s="99" t="s">
        <v>460</v>
      </c>
      <c r="C25" s="78" t="s">
        <v>461</v>
      </c>
      <c r="D25" s="78"/>
      <c r="E25" s="78"/>
      <c r="F25" s="78"/>
      <c r="G25" s="78"/>
      <c r="H25" s="78"/>
      <c r="I25" s="78"/>
      <c r="J25" s="102"/>
    </row>
    <row r="26" spans="1:14" ht="38.25" x14ac:dyDescent="0.25">
      <c r="A26" s="78">
        <v>2</v>
      </c>
      <c r="B26" s="99" t="s">
        <v>462</v>
      </c>
      <c r="C26" s="78" t="s">
        <v>461</v>
      </c>
      <c r="D26" s="78"/>
      <c r="E26" s="78"/>
      <c r="F26" s="78"/>
      <c r="G26" s="78"/>
      <c r="H26" s="78"/>
      <c r="I26" s="78"/>
      <c r="J26" s="102"/>
    </row>
    <row r="27" spans="1:14" x14ac:dyDescent="0.25">
      <c r="A27" s="78">
        <v>3</v>
      </c>
      <c r="B27" s="99" t="s">
        <v>463</v>
      </c>
      <c r="C27" s="78" t="s">
        <v>461</v>
      </c>
      <c r="D27" s="78"/>
      <c r="E27" s="78"/>
      <c r="F27" s="78"/>
      <c r="G27" s="78"/>
      <c r="H27" s="78"/>
      <c r="I27" s="78"/>
      <c r="J27" s="102"/>
    </row>
    <row r="28" spans="1:14" x14ac:dyDescent="0.25">
      <c r="A28" s="78">
        <v>4</v>
      </c>
      <c r="B28" s="78"/>
      <c r="C28" s="78" t="s">
        <v>464</v>
      </c>
      <c r="D28" s="78"/>
      <c r="E28" s="78"/>
      <c r="F28" s="78"/>
      <c r="G28" s="78"/>
      <c r="H28" s="78"/>
      <c r="I28" s="78"/>
      <c r="J28" s="102"/>
    </row>
    <row r="29" spans="1:14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103"/>
    </row>
    <row r="30" spans="1:14" x14ac:dyDescent="0.25">
      <c r="A30" s="77"/>
      <c r="B30" s="82"/>
      <c r="C30" s="69"/>
      <c r="D30" s="91"/>
      <c r="E30" s="92"/>
      <c r="F30" s="93"/>
      <c r="G30" s="77"/>
      <c r="H30" s="77"/>
      <c r="I30" s="77"/>
      <c r="J30" s="103"/>
    </row>
    <row r="31" spans="1:14" x14ac:dyDescent="0.25">
      <c r="A31" s="77"/>
      <c r="B31" s="74" t="s">
        <v>318</v>
      </c>
      <c r="C31" s="69"/>
      <c r="D31" s="72" t="s">
        <v>319</v>
      </c>
      <c r="E31" s="72"/>
      <c r="F31" s="71" t="s">
        <v>290</v>
      </c>
      <c r="G31" s="77"/>
      <c r="H31" s="77"/>
      <c r="I31" s="77"/>
      <c r="J31" s="103"/>
    </row>
    <row r="32" spans="1:14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103"/>
    </row>
    <row r="33" spans="1:10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103"/>
    </row>
    <row r="34" spans="1:10" ht="15.75" x14ac:dyDescent="0.25">
      <c r="A34" s="294" t="s">
        <v>465</v>
      </c>
      <c r="B34" s="294"/>
      <c r="C34" s="77"/>
      <c r="D34" s="77"/>
      <c r="E34" s="77"/>
      <c r="F34" s="77"/>
      <c r="G34" s="77"/>
      <c r="H34" s="295" t="s">
        <v>466</v>
      </c>
      <c r="I34" s="295"/>
      <c r="J34" s="295"/>
    </row>
    <row r="35" spans="1:10" ht="25.5" x14ac:dyDescent="0.25">
      <c r="A35" s="78" t="s">
        <v>298</v>
      </c>
      <c r="B35" s="78" t="s">
        <v>451</v>
      </c>
      <c r="C35" s="78" t="s">
        <v>452</v>
      </c>
      <c r="D35" s="97" t="s">
        <v>453</v>
      </c>
      <c r="E35" s="97" t="s">
        <v>454</v>
      </c>
      <c r="F35" s="97" t="s">
        <v>455</v>
      </c>
      <c r="G35" s="98" t="s">
        <v>456</v>
      </c>
      <c r="H35" s="98" t="s">
        <v>457</v>
      </c>
      <c r="I35" s="98" t="s">
        <v>458</v>
      </c>
      <c r="J35" s="98" t="s">
        <v>459</v>
      </c>
    </row>
    <row r="36" spans="1:10" x14ac:dyDescent="0.25">
      <c r="A36" s="78">
        <v>1</v>
      </c>
      <c r="B36" s="78">
        <v>2</v>
      </c>
      <c r="C36" s="78">
        <v>3</v>
      </c>
      <c r="D36" s="97">
        <v>4</v>
      </c>
      <c r="E36" s="97">
        <v>5</v>
      </c>
      <c r="F36" s="97">
        <v>6</v>
      </c>
      <c r="G36" s="78">
        <v>7</v>
      </c>
      <c r="H36" s="78">
        <v>8</v>
      </c>
      <c r="I36" s="78">
        <v>9</v>
      </c>
      <c r="J36" s="102">
        <v>10</v>
      </c>
    </row>
    <row r="37" spans="1:10" ht="25.5" x14ac:dyDescent="0.25">
      <c r="A37" s="78">
        <v>1</v>
      </c>
      <c r="B37" s="99" t="s">
        <v>467</v>
      </c>
      <c r="C37" s="78" t="s">
        <v>461</v>
      </c>
      <c r="D37" s="78"/>
      <c r="E37" s="78"/>
      <c r="F37" s="78"/>
      <c r="G37" s="78"/>
      <c r="H37" s="78"/>
      <c r="I37" s="78"/>
      <c r="J37" s="102"/>
    </row>
    <row r="38" spans="1:10" x14ac:dyDescent="0.25">
      <c r="A38" s="78">
        <v>2</v>
      </c>
      <c r="B38" s="99" t="s">
        <v>468</v>
      </c>
      <c r="C38" s="78" t="s">
        <v>461</v>
      </c>
      <c r="D38" s="78"/>
      <c r="E38" s="78"/>
      <c r="F38" s="78"/>
      <c r="G38" s="78"/>
      <c r="H38" s="78"/>
      <c r="I38" s="78"/>
      <c r="J38" s="102"/>
    </row>
    <row r="39" spans="1:10" x14ac:dyDescent="0.25">
      <c r="A39" s="77"/>
      <c r="B39" s="82"/>
      <c r="C39" s="69"/>
      <c r="D39" s="91"/>
      <c r="E39" s="92"/>
      <c r="F39" s="93"/>
      <c r="G39" s="77"/>
      <c r="H39" s="77"/>
      <c r="I39" s="77"/>
      <c r="J39" s="103"/>
    </row>
    <row r="40" spans="1:10" x14ac:dyDescent="0.25">
      <c r="A40" s="77"/>
      <c r="B40" s="74" t="s">
        <v>318</v>
      </c>
      <c r="C40" s="69"/>
      <c r="D40" s="72" t="s">
        <v>319</v>
      </c>
      <c r="E40" s="72"/>
      <c r="F40" s="71" t="s">
        <v>290</v>
      </c>
      <c r="G40" s="77"/>
      <c r="H40" s="77"/>
      <c r="I40" s="77"/>
      <c r="J40" s="85"/>
    </row>
    <row r="41" spans="1:10" x14ac:dyDescent="0.25">
      <c r="A41" s="77"/>
      <c r="B41" s="74"/>
      <c r="C41" s="69"/>
      <c r="D41" s="72"/>
      <c r="E41" s="72"/>
      <c r="F41" s="74"/>
      <c r="G41" s="77"/>
      <c r="H41" s="77"/>
      <c r="I41" s="77"/>
      <c r="J41" s="85"/>
    </row>
    <row r="42" spans="1:10" ht="15.75" x14ac:dyDescent="0.25">
      <c r="A42" s="293" t="s">
        <v>469</v>
      </c>
      <c r="B42" s="293"/>
      <c r="C42" s="293"/>
      <c r="D42" s="293"/>
      <c r="E42" s="293"/>
      <c r="F42" s="293"/>
      <c r="G42" s="293"/>
      <c r="H42" s="293"/>
      <c r="I42" s="293"/>
      <c r="J42" s="293"/>
    </row>
    <row r="43" spans="1:10" ht="15.75" customHeight="1" x14ac:dyDescent="0.25">
      <c r="A43" s="294" t="s">
        <v>470</v>
      </c>
      <c r="B43" s="294"/>
      <c r="C43" s="77"/>
      <c r="D43" s="77"/>
      <c r="E43" s="77"/>
      <c r="F43" s="77"/>
      <c r="G43" s="77"/>
      <c r="H43" s="295" t="s">
        <v>471</v>
      </c>
      <c r="I43" s="295"/>
      <c r="J43" s="295"/>
    </row>
    <row r="44" spans="1:10" ht="25.5" x14ac:dyDescent="0.25">
      <c r="A44" s="78" t="s">
        <v>298</v>
      </c>
      <c r="B44" s="78" t="s">
        <v>451</v>
      </c>
      <c r="C44" s="78" t="s">
        <v>452</v>
      </c>
      <c r="D44" s="97" t="s">
        <v>453</v>
      </c>
      <c r="E44" s="97" t="s">
        <v>454</v>
      </c>
      <c r="F44" s="97" t="s">
        <v>455</v>
      </c>
      <c r="G44" s="98" t="s">
        <v>456</v>
      </c>
      <c r="H44" s="98" t="s">
        <v>457</v>
      </c>
      <c r="I44" s="98" t="s">
        <v>458</v>
      </c>
      <c r="J44" s="98" t="s">
        <v>459</v>
      </c>
    </row>
    <row r="45" spans="1:10" x14ac:dyDescent="0.25">
      <c r="A45" s="78">
        <v>1</v>
      </c>
      <c r="B45" s="78">
        <v>2</v>
      </c>
      <c r="C45" s="78">
        <v>3</v>
      </c>
      <c r="D45" s="78">
        <v>4</v>
      </c>
      <c r="E45" s="78">
        <v>5</v>
      </c>
      <c r="F45" s="78">
        <v>6</v>
      </c>
      <c r="G45" s="78">
        <v>7</v>
      </c>
      <c r="H45" s="78">
        <v>8</v>
      </c>
      <c r="I45" s="78">
        <v>9</v>
      </c>
      <c r="J45" s="102">
        <v>10</v>
      </c>
    </row>
    <row r="46" spans="1:10" ht="25.5" x14ac:dyDescent="0.25">
      <c r="A46" s="78">
        <v>1</v>
      </c>
      <c r="B46" s="99" t="s">
        <v>472</v>
      </c>
      <c r="C46" s="78" t="s">
        <v>461</v>
      </c>
      <c r="D46" s="78"/>
      <c r="E46" s="78"/>
      <c r="F46" s="78"/>
      <c r="G46" s="78"/>
      <c r="H46" s="78"/>
      <c r="I46" s="78"/>
      <c r="J46" s="104"/>
    </row>
    <row r="47" spans="1:10" ht="21" customHeight="1" x14ac:dyDescent="0.25">
      <c r="A47" s="100"/>
      <c r="B47" s="101" t="s">
        <v>473</v>
      </c>
      <c r="C47" s="78" t="s">
        <v>461</v>
      </c>
      <c r="D47" s="78"/>
      <c r="E47" s="78"/>
      <c r="F47" s="78"/>
      <c r="G47" s="78"/>
      <c r="H47" s="78"/>
      <c r="I47" s="78"/>
      <c r="J47" s="104"/>
    </row>
    <row r="48" spans="1:10" ht="16.5" customHeight="1" x14ac:dyDescent="0.25">
      <c r="A48" s="78"/>
      <c r="B48" s="101" t="s">
        <v>474</v>
      </c>
      <c r="C48" s="78" t="s">
        <v>461</v>
      </c>
      <c r="D48" s="78"/>
      <c r="E48" s="78"/>
      <c r="F48" s="78"/>
      <c r="G48" s="78"/>
      <c r="H48" s="78"/>
      <c r="I48" s="78"/>
      <c r="J48" s="104"/>
    </row>
    <row r="49" spans="1:10" ht="27.75" customHeight="1" x14ac:dyDescent="0.25">
      <c r="A49" s="78"/>
      <c r="B49" s="101" t="s">
        <v>475</v>
      </c>
      <c r="C49" s="78" t="s">
        <v>461</v>
      </c>
      <c r="D49" s="78"/>
      <c r="E49" s="78"/>
      <c r="F49" s="78"/>
      <c r="G49" s="78"/>
      <c r="H49" s="78"/>
      <c r="I49" s="78"/>
      <c r="J49" s="104"/>
    </row>
    <row r="50" spans="1:10" x14ac:dyDescent="0.25">
      <c r="A50" s="77"/>
      <c r="B50" s="82"/>
      <c r="C50" s="69"/>
      <c r="D50" s="91"/>
      <c r="E50" s="92"/>
      <c r="F50" s="93"/>
      <c r="G50" s="77"/>
      <c r="H50" s="77"/>
      <c r="I50" s="77"/>
      <c r="J50" s="85"/>
    </row>
    <row r="51" spans="1:10" x14ac:dyDescent="0.25">
      <c r="A51" s="77"/>
      <c r="B51" s="74" t="s">
        <v>318</v>
      </c>
      <c r="C51" s="69"/>
      <c r="D51" s="72" t="s">
        <v>319</v>
      </c>
      <c r="E51" s="72"/>
      <c r="F51" s="71" t="s">
        <v>290</v>
      </c>
      <c r="G51" s="77"/>
      <c r="H51" s="77"/>
      <c r="I51" s="77"/>
      <c r="J51" s="85"/>
    </row>
    <row r="52" spans="1:10" x14ac:dyDescent="0.25">
      <c r="A52" s="77"/>
      <c r="B52" s="77"/>
      <c r="C52" s="77"/>
      <c r="D52" s="77"/>
      <c r="E52" s="77"/>
      <c r="F52" s="77"/>
      <c r="G52" s="77"/>
      <c r="H52" s="77"/>
      <c r="I52" s="77"/>
      <c r="J52" s="85"/>
    </row>
    <row r="53" spans="1:10" ht="15.75" x14ac:dyDescent="0.25">
      <c r="A53" s="294" t="s">
        <v>68</v>
      </c>
      <c r="B53" s="294"/>
      <c r="C53" s="77"/>
      <c r="D53" s="77"/>
      <c r="E53" s="77"/>
      <c r="F53" s="77"/>
      <c r="G53" s="77"/>
      <c r="H53" s="295" t="s">
        <v>476</v>
      </c>
      <c r="I53" s="295"/>
      <c r="J53" s="295"/>
    </row>
    <row r="54" spans="1:10" ht="25.5" x14ac:dyDescent="0.25">
      <c r="A54" s="78" t="s">
        <v>298</v>
      </c>
      <c r="B54" s="78" t="s">
        <v>451</v>
      </c>
      <c r="C54" s="78" t="s">
        <v>452</v>
      </c>
      <c r="D54" s="97" t="s">
        <v>453</v>
      </c>
      <c r="E54" s="97" t="s">
        <v>454</v>
      </c>
      <c r="F54" s="97" t="s">
        <v>455</v>
      </c>
      <c r="G54" s="98" t="s">
        <v>456</v>
      </c>
      <c r="H54" s="98" t="s">
        <v>457</v>
      </c>
      <c r="I54" s="98" t="s">
        <v>458</v>
      </c>
      <c r="J54" s="98" t="s">
        <v>459</v>
      </c>
    </row>
    <row r="55" spans="1:10" x14ac:dyDescent="0.25">
      <c r="A55" s="78">
        <v>1</v>
      </c>
      <c r="B55" s="78">
        <v>2</v>
      </c>
      <c r="C55" s="78">
        <v>3</v>
      </c>
      <c r="D55" s="78">
        <v>4</v>
      </c>
      <c r="E55" s="78">
        <v>5</v>
      </c>
      <c r="F55" s="78">
        <v>6</v>
      </c>
      <c r="G55" s="78">
        <v>7</v>
      </c>
      <c r="H55" s="78">
        <v>8</v>
      </c>
      <c r="I55" s="78">
        <v>9</v>
      </c>
      <c r="J55" s="102">
        <v>10</v>
      </c>
    </row>
    <row r="56" spans="1:10" x14ac:dyDescent="0.25">
      <c r="A56" s="78"/>
      <c r="B56" s="99" t="s">
        <v>477</v>
      </c>
      <c r="C56" s="78" t="s">
        <v>478</v>
      </c>
      <c r="D56" s="78"/>
      <c r="E56" s="78"/>
      <c r="F56" s="78"/>
      <c r="G56" s="78"/>
      <c r="H56" s="78"/>
      <c r="I56" s="78"/>
      <c r="J56" s="104"/>
    </row>
    <row r="57" spans="1:10" x14ac:dyDescent="0.25">
      <c r="A57" s="78"/>
      <c r="B57" s="101" t="s">
        <v>479</v>
      </c>
      <c r="C57" s="78" t="s">
        <v>478</v>
      </c>
      <c r="D57" s="78"/>
      <c r="E57" s="78"/>
      <c r="F57" s="78"/>
      <c r="G57" s="78"/>
      <c r="H57" s="78"/>
      <c r="I57" s="78"/>
      <c r="J57" s="104"/>
    </row>
    <row r="58" spans="1:10" ht="51" x14ac:dyDescent="0.25">
      <c r="A58" s="78"/>
      <c r="B58" s="101" t="s">
        <v>480</v>
      </c>
      <c r="C58" s="78" t="s">
        <v>478</v>
      </c>
      <c r="D58" s="78"/>
      <c r="E58" s="78"/>
      <c r="F58" s="78"/>
      <c r="G58" s="78"/>
      <c r="H58" s="78"/>
      <c r="I58" s="78"/>
      <c r="J58" s="104"/>
    </row>
    <row r="59" spans="1:10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104"/>
    </row>
    <row r="60" spans="1:10" x14ac:dyDescent="0.25">
      <c r="A60" s="77"/>
      <c r="B60" s="82"/>
      <c r="C60" s="69"/>
      <c r="D60" s="91"/>
      <c r="E60" s="92"/>
      <c r="F60" s="93"/>
      <c r="G60" s="77"/>
      <c r="H60" s="77"/>
      <c r="I60" s="77"/>
      <c r="J60" s="85"/>
    </row>
    <row r="61" spans="1:10" x14ac:dyDescent="0.25">
      <c r="A61" s="77"/>
      <c r="B61" s="74" t="s">
        <v>318</v>
      </c>
      <c r="C61" s="69"/>
      <c r="D61" s="72" t="s">
        <v>319</v>
      </c>
      <c r="E61" s="72"/>
      <c r="F61" s="71" t="s">
        <v>290</v>
      </c>
      <c r="G61" s="77"/>
      <c r="H61" s="77"/>
      <c r="I61" s="77"/>
      <c r="J61" s="85"/>
    </row>
    <row r="62" spans="1:10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85"/>
    </row>
    <row r="63" spans="1:10" ht="25.5" x14ac:dyDescent="0.25">
      <c r="A63" s="77"/>
      <c r="B63" s="75" t="s">
        <v>292</v>
      </c>
      <c r="C63" s="77"/>
      <c r="D63" s="77"/>
      <c r="E63" s="77"/>
      <c r="F63" s="77" t="s">
        <v>293</v>
      </c>
      <c r="G63" s="77"/>
      <c r="H63" s="77"/>
      <c r="I63" s="77"/>
      <c r="J63" s="85"/>
    </row>
    <row r="64" spans="1:10" x14ac:dyDescent="0.25">
      <c r="A64" s="77"/>
      <c r="B64" s="77"/>
      <c r="C64" s="77"/>
      <c r="D64" s="77"/>
      <c r="E64" s="77"/>
      <c r="F64" s="77"/>
      <c r="G64" s="77"/>
      <c r="H64" s="77"/>
      <c r="I64" s="77"/>
      <c r="J64" s="85"/>
    </row>
    <row r="65" spans="1:10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85"/>
    </row>
    <row r="66" spans="1:10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85"/>
    </row>
    <row r="67" spans="1:10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85"/>
    </row>
    <row r="68" spans="1:10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85"/>
    </row>
    <row r="69" spans="1:10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85"/>
    </row>
    <row r="70" spans="1:10" x14ac:dyDescent="0.25">
      <c r="A70" s="69"/>
      <c r="B70" s="69"/>
      <c r="C70" s="69"/>
      <c r="D70" s="69"/>
      <c r="E70" s="69"/>
      <c r="F70" s="69"/>
      <c r="G70" s="69"/>
      <c r="H70" s="69"/>
      <c r="I70" s="69"/>
    </row>
    <row r="71" spans="1:10" x14ac:dyDescent="0.25">
      <c r="A71" s="69"/>
      <c r="B71" s="69"/>
      <c r="C71" s="69"/>
      <c r="D71" s="69"/>
      <c r="E71" s="69"/>
      <c r="F71" s="69"/>
      <c r="G71" s="69"/>
      <c r="H71" s="69"/>
      <c r="I71" s="69"/>
    </row>
    <row r="72" spans="1:10" x14ac:dyDescent="0.25">
      <c r="A72" s="69"/>
      <c r="B72" s="69"/>
      <c r="C72" s="69"/>
      <c r="D72" s="69"/>
      <c r="E72" s="69"/>
      <c r="F72" s="69"/>
      <c r="G72" s="69"/>
      <c r="H72" s="69"/>
      <c r="I72" s="69"/>
    </row>
    <row r="73" spans="1:10" x14ac:dyDescent="0.25">
      <c r="A73" s="69"/>
      <c r="B73" s="69"/>
      <c r="C73" s="69"/>
      <c r="D73" s="69"/>
      <c r="E73" s="69"/>
      <c r="F73" s="69"/>
      <c r="G73" s="69"/>
      <c r="H73" s="69"/>
      <c r="I73" s="69"/>
    </row>
    <row r="74" spans="1:10" x14ac:dyDescent="0.25">
      <c r="A74" s="69"/>
      <c r="B74" s="69"/>
      <c r="C74" s="69"/>
      <c r="D74" s="69"/>
      <c r="E74" s="69"/>
      <c r="F74" s="69"/>
      <c r="G74" s="69"/>
      <c r="H74" s="69"/>
      <c r="I74" s="69"/>
    </row>
    <row r="75" spans="1:10" x14ac:dyDescent="0.25">
      <c r="A75" s="69"/>
      <c r="B75" s="69"/>
      <c r="C75" s="69"/>
      <c r="D75" s="69"/>
      <c r="E75" s="69"/>
      <c r="F75" s="69"/>
      <c r="G75" s="69"/>
      <c r="H75" s="69"/>
      <c r="I75" s="69"/>
    </row>
  </sheetData>
  <mergeCells count="17">
    <mergeCell ref="E1:F1"/>
    <mergeCell ref="A4:E4"/>
    <mergeCell ref="C7:F7"/>
    <mergeCell ref="C8:D8"/>
    <mergeCell ref="E8:F8"/>
    <mergeCell ref="A7:A9"/>
    <mergeCell ref="B7:B9"/>
    <mergeCell ref="A20:J20"/>
    <mergeCell ref="A22:B22"/>
    <mergeCell ref="H22:J22"/>
    <mergeCell ref="A34:B34"/>
    <mergeCell ref="H34:J34"/>
    <mergeCell ref="A42:J42"/>
    <mergeCell ref="A43:B43"/>
    <mergeCell ref="H43:J43"/>
    <mergeCell ref="A53:B53"/>
    <mergeCell ref="H53:J53"/>
  </mergeCells>
  <pageMargins left="0" right="0" top="0" bottom="0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J10" sqref="J10"/>
    </sheetView>
  </sheetViews>
  <sheetFormatPr defaultColWidth="9" defaultRowHeight="15" x14ac:dyDescent="0.25"/>
  <cols>
    <col min="1" max="1" width="5" customWidth="1"/>
    <col min="2" max="2" width="14.5703125" customWidth="1"/>
    <col min="3" max="3" width="11" customWidth="1"/>
    <col min="4" max="4" width="12.140625" customWidth="1"/>
    <col min="5" max="5" width="11.28515625" customWidth="1"/>
    <col min="6" max="6" width="11.42578125" customWidth="1"/>
    <col min="7" max="7" width="12.140625" customWidth="1"/>
    <col min="8" max="8" width="12.7109375" customWidth="1"/>
    <col min="9" max="9" width="13" customWidth="1"/>
    <col min="10" max="10" width="12.28515625" customWidth="1"/>
    <col min="11" max="11" width="12.85546875" customWidth="1"/>
    <col min="12" max="12" width="14.28515625" customWidth="1"/>
  </cols>
  <sheetData>
    <row r="1" spans="1:16" x14ac:dyDescent="0.25">
      <c r="A1" s="69"/>
      <c r="B1" s="69"/>
      <c r="C1" s="69"/>
      <c r="D1" s="69"/>
      <c r="E1" s="69"/>
      <c r="F1" s="69"/>
      <c r="G1" s="69"/>
      <c r="H1" s="69"/>
      <c r="I1" s="69"/>
      <c r="J1" s="268" t="s">
        <v>481</v>
      </c>
      <c r="K1" s="268"/>
      <c r="L1" s="268"/>
      <c r="M1" s="69"/>
      <c r="N1" s="69"/>
      <c r="O1" s="69"/>
      <c r="P1" s="69"/>
    </row>
    <row r="2" spans="1:16" x14ac:dyDescent="0.25">
      <c r="A2" s="69"/>
      <c r="B2" s="69"/>
      <c r="C2" s="69"/>
      <c r="D2" s="69"/>
      <c r="E2" s="69"/>
      <c r="F2" s="69"/>
      <c r="G2" s="69"/>
      <c r="H2" s="69"/>
      <c r="I2" s="69"/>
      <c r="J2" s="280" t="s">
        <v>482</v>
      </c>
      <c r="K2" s="280"/>
      <c r="L2" s="280"/>
      <c r="M2" s="69"/>
      <c r="N2" s="69"/>
      <c r="O2" s="69"/>
      <c r="P2" s="69"/>
    </row>
    <row r="3" spans="1:16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8.75" customHeight="1" x14ac:dyDescent="0.25">
      <c r="A4" s="293" t="s">
        <v>483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69"/>
      <c r="N4" s="69"/>
      <c r="O4" s="69"/>
      <c r="P4" s="69"/>
    </row>
    <row r="5" spans="1:16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306" t="s">
        <v>484</v>
      </c>
      <c r="L5" s="306"/>
      <c r="M5" s="69"/>
      <c r="N5" s="69"/>
      <c r="O5" s="69"/>
      <c r="P5" s="69"/>
    </row>
    <row r="6" spans="1:16" x14ac:dyDescent="0.25">
      <c r="A6" s="252" t="s">
        <v>298</v>
      </c>
      <c r="B6" s="252" t="s">
        <v>485</v>
      </c>
      <c r="C6" s="252" t="s">
        <v>486</v>
      </c>
      <c r="D6" s="252"/>
      <c r="E6" s="252"/>
      <c r="F6" s="252"/>
      <c r="G6" s="252"/>
      <c r="H6" s="252"/>
      <c r="I6" s="252"/>
      <c r="J6" s="252"/>
      <c r="K6" s="252"/>
      <c r="L6" s="252"/>
      <c r="M6" s="69"/>
      <c r="N6" s="69"/>
      <c r="O6" s="69"/>
      <c r="P6" s="69"/>
    </row>
    <row r="7" spans="1:16" ht="27.75" customHeight="1" x14ac:dyDescent="0.25">
      <c r="A7" s="252"/>
      <c r="B7" s="252"/>
      <c r="C7" s="305" t="s">
        <v>487</v>
      </c>
      <c r="D7" s="305"/>
      <c r="E7" s="305" t="s">
        <v>488</v>
      </c>
      <c r="F7" s="305"/>
      <c r="G7" s="305" t="s">
        <v>489</v>
      </c>
      <c r="H7" s="305"/>
      <c r="I7" s="305" t="s">
        <v>120</v>
      </c>
      <c r="J7" s="305"/>
      <c r="K7" s="305" t="s">
        <v>490</v>
      </c>
      <c r="L7" s="305"/>
      <c r="M7" s="69"/>
      <c r="N7" s="69"/>
      <c r="O7" s="69"/>
      <c r="P7" s="69"/>
    </row>
    <row r="8" spans="1:16" ht="38.25" x14ac:dyDescent="0.25">
      <c r="A8" s="252"/>
      <c r="B8" s="252"/>
      <c r="C8" s="80" t="s">
        <v>491</v>
      </c>
      <c r="D8" s="80" t="s">
        <v>492</v>
      </c>
      <c r="E8" s="80" t="s">
        <v>491</v>
      </c>
      <c r="F8" s="80" t="s">
        <v>492</v>
      </c>
      <c r="G8" s="80" t="s">
        <v>491</v>
      </c>
      <c r="H8" s="80" t="s">
        <v>492</v>
      </c>
      <c r="I8" s="80" t="s">
        <v>491</v>
      </c>
      <c r="J8" s="80" t="s">
        <v>492</v>
      </c>
      <c r="K8" s="80" t="s">
        <v>491</v>
      </c>
      <c r="L8" s="80" t="s">
        <v>492</v>
      </c>
      <c r="M8" s="69"/>
      <c r="N8" s="69"/>
      <c r="O8" s="69"/>
      <c r="P8" s="69"/>
    </row>
    <row r="9" spans="1:16" x14ac:dyDescent="0.25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8">
        <v>8</v>
      </c>
      <c r="I9" s="78">
        <v>9</v>
      </c>
      <c r="J9" s="78">
        <v>10</v>
      </c>
      <c r="K9" s="78">
        <v>11</v>
      </c>
      <c r="L9" s="78">
        <v>12</v>
      </c>
      <c r="M9" s="69"/>
      <c r="N9" s="69"/>
      <c r="O9" s="69"/>
      <c r="P9" s="69"/>
    </row>
    <row r="10" spans="1:16" x14ac:dyDescent="0.25">
      <c r="A10" s="78">
        <v>1</v>
      </c>
      <c r="B10" s="78" t="s">
        <v>493</v>
      </c>
      <c r="C10" s="78">
        <v>59.4</v>
      </c>
      <c r="D10" s="81">
        <f>'трудові ресурси'!E22</f>
        <v>2635.8999999999996</v>
      </c>
      <c r="E10" s="78"/>
      <c r="F10" s="78"/>
      <c r="G10" s="78">
        <v>268.8</v>
      </c>
      <c r="H10" s="78">
        <v>74.099999999999994</v>
      </c>
      <c r="I10" s="78">
        <v>1.4</v>
      </c>
      <c r="J10" s="78"/>
      <c r="K10" s="78"/>
      <c r="L10" s="78"/>
      <c r="M10" s="69"/>
      <c r="N10" s="69"/>
      <c r="O10" s="69"/>
      <c r="P10" s="69"/>
    </row>
    <row r="11" spans="1:16" x14ac:dyDescent="0.25">
      <c r="A11" s="78">
        <v>2</v>
      </c>
      <c r="B11" s="78" t="s">
        <v>494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69"/>
      <c r="N11" s="69"/>
      <c r="O11" s="69"/>
      <c r="P11" s="69"/>
    </row>
    <row r="12" spans="1:16" x14ac:dyDescent="0.25">
      <c r="A12" s="78" t="s">
        <v>76</v>
      </c>
      <c r="B12" s="78" t="s">
        <v>76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69"/>
      <c r="N12" s="69"/>
      <c r="O12" s="69"/>
      <c r="P12" s="69"/>
    </row>
    <row r="13" spans="1:16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69"/>
      <c r="N13" s="69"/>
      <c r="O13" s="69"/>
      <c r="P13" s="69"/>
    </row>
    <row r="14" spans="1:16" x14ac:dyDescent="0.25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69"/>
      <c r="N14" s="69"/>
      <c r="O14" s="69"/>
      <c r="P14" s="69"/>
    </row>
    <row r="15" spans="1:16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1:16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1:16" x14ac:dyDescent="0.25">
      <c r="A17" s="69"/>
      <c r="B17" s="69"/>
      <c r="C17" s="303"/>
      <c r="D17" s="303"/>
      <c r="E17" s="69"/>
      <c r="F17" s="262"/>
      <c r="G17" s="262"/>
      <c r="H17" s="69"/>
      <c r="I17" s="288" t="s">
        <v>47</v>
      </c>
      <c r="J17" s="288"/>
      <c r="K17" s="69"/>
      <c r="L17" s="69"/>
      <c r="M17" s="69"/>
      <c r="N17" s="69"/>
      <c r="O17" s="69"/>
      <c r="P17" s="69"/>
    </row>
    <row r="18" spans="1:16" x14ac:dyDescent="0.25">
      <c r="A18" s="69"/>
      <c r="B18" s="69"/>
      <c r="C18" s="304" t="s">
        <v>318</v>
      </c>
      <c r="D18" s="304"/>
      <c r="E18" s="69"/>
      <c r="F18" s="304" t="s">
        <v>319</v>
      </c>
      <c r="G18" s="304"/>
      <c r="H18" s="69"/>
      <c r="I18" s="304" t="s">
        <v>290</v>
      </c>
      <c r="J18" s="304"/>
      <c r="K18" s="69"/>
      <c r="L18" s="69"/>
      <c r="M18" s="69"/>
      <c r="N18" s="69"/>
      <c r="O18" s="69"/>
      <c r="P18" s="69"/>
    </row>
    <row r="19" spans="1:16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1:16" x14ac:dyDescent="0.25">
      <c r="A20" s="69"/>
      <c r="B20" s="75" t="s">
        <v>291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spans="1:16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6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6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6" ht="60" customHeight="1" x14ac:dyDescent="0.25">
      <c r="A25" s="69"/>
      <c r="B25" s="250" t="s">
        <v>292</v>
      </c>
      <c r="C25" s="250"/>
      <c r="D25" s="69"/>
      <c r="E25" s="69"/>
      <c r="F25" s="69"/>
      <c r="G25" s="69"/>
      <c r="H25" s="69"/>
      <c r="I25" s="302" t="s">
        <v>293</v>
      </c>
      <c r="J25" s="302"/>
      <c r="K25" s="69"/>
      <c r="L25" s="69"/>
      <c r="M25" s="69"/>
      <c r="N25" s="69"/>
      <c r="O25" s="69"/>
      <c r="P25" s="69"/>
    </row>
    <row r="26" spans="1:16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6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6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6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1:16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1:16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spans="1:16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</row>
    <row r="36" spans="1:16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  <row r="37" spans="1:16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1:16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</row>
    <row r="39" spans="1:16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</row>
  </sheetData>
  <mergeCells count="20">
    <mergeCell ref="K7:L7"/>
    <mergeCell ref="J1:L1"/>
    <mergeCell ref="J2:L2"/>
    <mergeCell ref="A4:L4"/>
    <mergeCell ref="K5:L5"/>
    <mergeCell ref="C6:L6"/>
    <mergeCell ref="B25:C25"/>
    <mergeCell ref="I25:J25"/>
    <mergeCell ref="A6:A8"/>
    <mergeCell ref="B6:B8"/>
    <mergeCell ref="C17:D17"/>
    <mergeCell ref="F17:G17"/>
    <mergeCell ref="I17:J17"/>
    <mergeCell ref="C18:D18"/>
    <mergeCell ref="F18:G18"/>
    <mergeCell ref="I18:J18"/>
    <mergeCell ref="C7:D7"/>
    <mergeCell ref="E7:F7"/>
    <mergeCell ref="G7:H7"/>
    <mergeCell ref="I7:J7"/>
  </mergeCells>
  <pageMargins left="0" right="0" top="0" bottom="0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фін план</vt:lpstr>
      <vt:lpstr>кап інвестиції</vt:lpstr>
      <vt:lpstr>кап будівництво</vt:lpstr>
      <vt:lpstr>залучені кошти</vt:lpstr>
      <vt:lpstr>трудові ресурси</vt:lpstr>
      <vt:lpstr>майно</vt:lpstr>
      <vt:lpstr>транспорт</vt:lpstr>
      <vt:lpstr>бізнес</vt:lpstr>
      <vt:lpstr>структура операц витрат за КВЕД</vt:lpstr>
      <vt:lpstr>ЗВІТ!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Олена Городько</cp:lastModifiedBy>
  <cp:lastPrinted>2022-10-12T06:29:00Z</cp:lastPrinted>
  <dcterms:created xsi:type="dcterms:W3CDTF">2021-11-03T09:40:00Z</dcterms:created>
  <dcterms:modified xsi:type="dcterms:W3CDTF">2024-01-10T13:02:28Z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1C7A520D299E41458E3EE017DEF2956C_12</vt:lpwstr>
  </property>
  <property fmtid="{D5CDD505-2E9C-101B-9397-08002B2CF9AE}" pid="3" name="KSOProductBuildVer">
    <vt:lpwstr>1049-12.2.0.13359</vt:lpwstr>
  </property>
</Properties>
</file>