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4 рік\Чергова 61 сесія\РІШЕННЯ\"/>
    </mc:Choice>
  </mc:AlternateContent>
  <bookViews>
    <workbookView xWindow="0" yWindow="0" windowWidth="28800" windowHeight="12330" activeTab="2"/>
  </bookViews>
  <sheets>
    <sheet name="План використ" sheetId="1" r:id="rId1"/>
    <sheet name="штат1" sheetId="2" r:id="rId2"/>
    <sheet name="ТАРИФИ" sheetId="3" r:id="rId3"/>
    <sheet name="Тимчасове перебування Троїцьке" sheetId="8" state="hidden" r:id="rId4"/>
  </sheets>
  <definedNames>
    <definedName name="_ftn1_1" localSheetId="2">#REF!</definedName>
    <definedName name="_ftn1_1" localSheetId="3">#REF!</definedName>
    <definedName name="_ftn1_1">#REF!</definedName>
    <definedName name="_ftn2_1" localSheetId="2">#REF!</definedName>
    <definedName name="_ftn2_1" localSheetId="3">#REF!</definedName>
    <definedName name="_ftn2_1">#REF!</definedName>
    <definedName name="_ftn3_1" localSheetId="2">#REF!</definedName>
    <definedName name="_ftn3_1" localSheetId="3">#REF!</definedName>
    <definedName name="_ftn3_1">#REF!</definedName>
    <definedName name="_ftn4_1" localSheetId="2">#REF!</definedName>
    <definedName name="_ftn4_1" localSheetId="3">#REF!</definedName>
    <definedName name="_ftn4_1">#REF!</definedName>
    <definedName name="_ftn5_1" localSheetId="2">#REF!</definedName>
    <definedName name="_ftn5_1" localSheetId="3">#REF!</definedName>
    <definedName name="_ftn5_1">#REF!</definedName>
    <definedName name="_ftn6_1" localSheetId="2">#REF!</definedName>
    <definedName name="_ftn6_1" localSheetId="3">#REF!</definedName>
    <definedName name="_ftn6_1">#REF!</definedName>
    <definedName name="_ftnref1_1" localSheetId="2">#REF!</definedName>
    <definedName name="_ftnref1_1" localSheetId="3">#REF!</definedName>
    <definedName name="_ftnref1_1">#REF!</definedName>
    <definedName name="_ftnref2_1" localSheetId="2">#REF!</definedName>
    <definedName name="_ftnref2_1" localSheetId="3">#REF!</definedName>
    <definedName name="_ftnref2_1">#REF!</definedName>
    <definedName name="_ftnref3_1" localSheetId="2">#REF!</definedName>
    <definedName name="_ftnref3_1" localSheetId="3">#REF!</definedName>
    <definedName name="_ftnref3_1">#REF!</definedName>
    <definedName name="_ftnref4_1" localSheetId="2">#REF!</definedName>
    <definedName name="_ftnref4_1" localSheetId="3">#REF!</definedName>
    <definedName name="_ftnref4_1">#REF!</definedName>
    <definedName name="_ftnref5_1" localSheetId="2">#REF!</definedName>
    <definedName name="_ftnref5_1" localSheetId="3">#REF!</definedName>
    <definedName name="_ftnref5_1">#REF!</definedName>
    <definedName name="_ftnref6_1" localSheetId="2">#REF!</definedName>
    <definedName name="_ftnref6_1" localSheetId="3">#REF!</definedName>
    <definedName name="_ftnref6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2" roundtripDataSignature="AMtx7miWRR60jyeP20xqPYn2325EU3wa7A=="/>
    </ext>
  </extLst>
</workbook>
</file>

<file path=xl/calcChain.xml><?xml version="1.0" encoding="utf-8"?>
<calcChain xmlns="http://schemas.openxmlformats.org/spreadsheetml/2006/main">
  <c r="G164" i="3" l="1"/>
  <c r="G165" i="3"/>
  <c r="G166" i="3"/>
  <c r="D21" i="2" l="1"/>
  <c r="F20" i="2"/>
  <c r="E20" i="2"/>
  <c r="F16" i="2"/>
  <c r="F17" i="2"/>
  <c r="E17" i="2"/>
  <c r="F15" i="2"/>
  <c r="G13" i="2"/>
  <c r="G12" i="2"/>
  <c r="F10" i="2"/>
  <c r="G10" i="2" s="1"/>
  <c r="F9" i="2"/>
  <c r="B35" i="1" l="1"/>
  <c r="B36" i="1" s="1"/>
  <c r="D46" i="1"/>
  <c r="D42" i="1"/>
  <c r="D40" i="1"/>
  <c r="G17" i="3" l="1"/>
  <c r="G20" i="2" l="1"/>
  <c r="G19" i="2"/>
  <c r="G17" i="2"/>
  <c r="G16" i="2"/>
  <c r="G24" i="2" s="1"/>
  <c r="E16" i="2"/>
  <c r="G15" i="2"/>
  <c r="G9" i="2"/>
  <c r="G11" i="2"/>
  <c r="G8" i="2"/>
  <c r="G25" i="2" l="1"/>
  <c r="G21" i="2"/>
  <c r="D43" i="1"/>
  <c r="D47" i="1" l="1"/>
  <c r="D45" i="1"/>
  <c r="D44" i="1"/>
  <c r="D41" i="1"/>
  <c r="D39" i="1"/>
  <c r="D38" i="1"/>
  <c r="D37" i="1"/>
  <c r="D164" i="8" l="1"/>
  <c r="D163" i="8"/>
  <c r="D162" i="8"/>
  <c r="D161" i="8" s="1"/>
  <c r="D160" i="8"/>
  <c r="D159" i="8"/>
  <c r="D157" i="8"/>
  <c r="D156" i="8" s="1"/>
  <c r="D155" i="8"/>
  <c r="D154" i="8"/>
  <c r="D153" i="8" s="1"/>
  <c r="D152" i="8"/>
  <c r="D151" i="8"/>
  <c r="D150" i="8"/>
  <c r="D149" i="8"/>
  <c r="D148" i="8" s="1"/>
  <c r="D147" i="8"/>
  <c r="D146" i="8"/>
  <c r="D144" i="8"/>
  <c r="D143" i="8" s="1"/>
  <c r="D142" i="8"/>
  <c r="D141" i="8"/>
  <c r="D140" i="8"/>
  <c r="D138" i="8"/>
  <c r="D137" i="8"/>
  <c r="D136" i="8"/>
  <c r="D134" i="8"/>
  <c r="D133" i="8"/>
  <c r="D132" i="8"/>
  <c r="D125" i="8"/>
  <c r="D124" i="8"/>
  <c r="D123" i="8" s="1"/>
  <c r="D122" i="8"/>
  <c r="D121" i="8"/>
  <c r="D120" i="8"/>
  <c r="D119" i="8"/>
  <c r="D118" i="8"/>
  <c r="D116" i="8"/>
  <c r="D115" i="8"/>
  <c r="D114" i="8"/>
  <c r="D113" i="8"/>
  <c r="C107" i="8"/>
  <c r="C105" i="8"/>
  <c r="D105" i="8" s="1"/>
  <c r="C104" i="8"/>
  <c r="D104" i="8" s="1"/>
  <c r="C103" i="8"/>
  <c r="D103" i="8" s="1"/>
  <c r="C102" i="8"/>
  <c r="D102" i="8" s="1"/>
  <c r="C101" i="8"/>
  <c r="D101" i="8" s="1"/>
  <c r="C100" i="8"/>
  <c r="B100" i="8"/>
  <c r="D100" i="8" s="1"/>
  <c r="C99" i="8"/>
  <c r="B99" i="8"/>
  <c r="C97" i="8"/>
  <c r="D97" i="8" s="1"/>
  <c r="C96" i="8"/>
  <c r="D96" i="8" s="1"/>
  <c r="C95" i="8"/>
  <c r="D95" i="8" s="1"/>
  <c r="C94" i="8"/>
  <c r="D94" i="8" s="1"/>
  <c r="C93" i="8"/>
  <c r="B93" i="8"/>
  <c r="D93" i="8" s="1"/>
  <c r="C92" i="8"/>
  <c r="B92" i="8"/>
  <c r="C91" i="8"/>
  <c r="B91" i="8"/>
  <c r="C90" i="8"/>
  <c r="B90" i="8"/>
  <c r="C89" i="8"/>
  <c r="B89" i="8"/>
  <c r="D89" i="8" s="1"/>
  <c r="C88" i="8"/>
  <c r="B88" i="8"/>
  <c r="C87" i="8"/>
  <c r="B87" i="8"/>
  <c r="D78" i="8"/>
  <c r="D77" i="8"/>
  <c r="D74" i="8"/>
  <c r="D73" i="8"/>
  <c r="D72" i="8"/>
  <c r="D65" i="8"/>
  <c r="D64" i="8"/>
  <c r="D62" i="8"/>
  <c r="D61" i="8"/>
  <c r="C59" i="8"/>
  <c r="D59" i="8" s="1"/>
  <c r="D58" i="8" s="1"/>
  <c r="D57" i="8"/>
  <c r="D56" i="8"/>
  <c r="D55" i="8"/>
  <c r="D54" i="8"/>
  <c r="D53" i="8"/>
  <c r="D52" i="8"/>
  <c r="D51" i="8"/>
  <c r="D49" i="8"/>
  <c r="D48" i="8"/>
  <c r="D47" i="8"/>
  <c r="D46" i="8"/>
  <c r="D45" i="8"/>
  <c r="D44" i="8"/>
  <c r="D43" i="8"/>
  <c r="C37" i="8"/>
  <c r="C35" i="8"/>
  <c r="D35" i="8" s="1"/>
  <c r="C34" i="8"/>
  <c r="D34" i="8" s="1"/>
  <c r="C33" i="8"/>
  <c r="B33" i="8"/>
  <c r="D33" i="8" s="1"/>
  <c r="D31" i="8"/>
  <c r="C31" i="8"/>
  <c r="C30" i="8"/>
  <c r="D30" i="8" s="1"/>
  <c r="C29" i="8"/>
  <c r="B29" i="8"/>
  <c r="C28" i="8"/>
  <c r="B28" i="8"/>
  <c r="C26" i="8"/>
  <c r="D26" i="8" s="1"/>
  <c r="C25" i="8"/>
  <c r="D25" i="8" s="1"/>
  <c r="C24" i="8"/>
  <c r="D24" i="8" s="1"/>
  <c r="D23" i="8"/>
  <c r="C23" i="8"/>
  <c r="C22" i="8"/>
  <c r="D22" i="8" s="1"/>
  <c r="C21" i="8"/>
  <c r="D21" i="8" s="1"/>
  <c r="B20" i="8"/>
  <c r="D19" i="8"/>
  <c r="C19" i="8"/>
  <c r="C18" i="8"/>
  <c r="D18" i="8" s="1"/>
  <c r="C17" i="8"/>
  <c r="D17" i="8" s="1"/>
  <c r="C16" i="8"/>
  <c r="D16" i="8" s="1"/>
  <c r="C15" i="8"/>
  <c r="D15" i="8" s="1"/>
  <c r="B14" i="8"/>
  <c r="D60" i="8" l="1"/>
  <c r="D14" i="8"/>
  <c r="D117" i="8"/>
  <c r="D99" i="8"/>
  <c r="D98" i="8" s="1"/>
  <c r="D135" i="8"/>
  <c r="D158" i="8"/>
  <c r="D36" i="1"/>
  <c r="D145" i="8"/>
  <c r="D71" i="8"/>
  <c r="D70" i="8" s="1"/>
  <c r="D80" i="8" s="1"/>
  <c r="B180" i="8" s="1"/>
  <c r="D180" i="8" s="1"/>
  <c r="E180" i="8" s="1"/>
  <c r="F180" i="8" s="1"/>
  <c r="D139" i="8"/>
  <c r="D131" i="8"/>
  <c r="D20" i="8"/>
  <c r="B171" i="8"/>
  <c r="B86" i="8"/>
  <c r="D92" i="8"/>
  <c r="B98" i="8"/>
  <c r="D50" i="8"/>
  <c r="D112" i="8"/>
  <c r="D42" i="8"/>
  <c r="D90" i="8"/>
  <c r="D28" i="8"/>
  <c r="B32" i="8"/>
  <c r="D63" i="8"/>
  <c r="D87" i="8"/>
  <c r="D91" i="8"/>
  <c r="D32" i="8"/>
  <c r="B172" i="8"/>
  <c r="B173" i="8" s="1"/>
  <c r="D165" i="8"/>
  <c r="B185" i="8" s="1"/>
  <c r="D29" i="8"/>
  <c r="D27" i="8" s="1"/>
  <c r="D88" i="8"/>
  <c r="B27" i="8"/>
  <c r="B13" i="8" s="1"/>
  <c r="D126" i="8" l="1"/>
  <c r="B184" i="8" s="1"/>
  <c r="D13" i="8"/>
  <c r="D35" i="1"/>
  <c r="D86" i="8"/>
  <c r="D106" i="8" s="1"/>
  <c r="B106" i="8"/>
  <c r="D66" i="8"/>
  <c r="B179" i="8" s="1"/>
  <c r="D179" i="8" s="1"/>
  <c r="E179" i="8" s="1"/>
  <c r="F179" i="8" s="1"/>
  <c r="C185" i="8"/>
  <c r="D185" i="8" s="1"/>
  <c r="E185" i="8" s="1"/>
  <c r="C184" i="8"/>
  <c r="D184" i="8" s="1"/>
  <c r="E184" i="8" s="1"/>
  <c r="C183" i="8"/>
  <c r="D36" i="8"/>
  <c r="D12" i="8"/>
  <c r="B12" i="8"/>
  <c r="B36" i="8"/>
  <c r="B107" i="8" l="1"/>
  <c r="D107" i="8" s="1"/>
  <c r="D108" i="8" s="1"/>
  <c r="B183" i="8" s="1"/>
  <c r="B37" i="8"/>
  <c r="D37" i="8" s="1"/>
  <c r="D38" i="8" s="1"/>
  <c r="B178" i="8" s="1"/>
  <c r="B38" i="8" l="1"/>
  <c r="B186" i="8"/>
  <c r="D183" i="8"/>
  <c r="B108" i="8"/>
  <c r="D178" i="8"/>
  <c r="B181" i="8"/>
  <c r="E183" i="8" l="1"/>
  <c r="E186" i="8" s="1"/>
  <c r="D186" i="8"/>
  <c r="D181" i="8"/>
  <c r="E178" i="8"/>
  <c r="F178" i="8" l="1"/>
  <c r="E181" i="8"/>
  <c r="E187" i="8" s="1"/>
  <c r="F186" i="8" l="1"/>
  <c r="F181" i="8"/>
  <c r="F187" i="8" l="1"/>
  <c r="B192" i="8" s="1"/>
  <c r="E192" i="8" s="1"/>
</calcChain>
</file>

<file path=xl/sharedStrings.xml><?xml version="1.0" encoding="utf-8"?>
<sst xmlns="http://schemas.openxmlformats.org/spreadsheetml/2006/main" count="856" uniqueCount="550">
  <si>
    <t xml:space="preserve">                     (грн) </t>
  </si>
  <si>
    <t>РАЗОМ </t>
  </si>
  <si>
    <t>1 </t>
  </si>
  <si>
    <t>Заробітна плата 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</si>
  <si>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</si>
  <si>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</si>
  <si>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</si>
  <si>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Оплата теплопостачання </t>
  </si>
  <si>
    <t>Оплата водопостачання та водовідведення </t>
  </si>
  <si>
    <t>Оплата електроенергії  </t>
  </si>
  <si>
    <t>Оплата інших енергоносіїв та інших комунальних послуг</t>
  </si>
  <si>
    <t>Інші поточні видатки</t>
  </si>
  <si>
    <t xml:space="preserve"> </t>
  </si>
  <si>
    <t>  Керівник  </t>
  </si>
  <si>
    <t>Головний бухгалтер</t>
  </si>
  <si>
    <t>________________</t>
  </si>
  <si>
    <t>Штатний розпис</t>
  </si>
  <si>
    <t>Комунальна установа"Центр  надання соціальних послуг" Боярської міської ради</t>
  </si>
  <si>
    <t>з/п</t>
  </si>
  <si>
    <t>Назва структурного підрозділу та посад</t>
  </si>
  <si>
    <t>Тарифний розряд</t>
  </si>
  <si>
    <t>Кількість штатних посад</t>
  </si>
  <si>
    <t>Фонд заробітної плати на місяць за тарифними розрядами (грн.)</t>
  </si>
  <si>
    <t>Директор</t>
  </si>
  <si>
    <t>Юрист</t>
  </si>
  <si>
    <t>Начальник відділення</t>
  </si>
  <si>
    <t>Фахівець з соціальної роботи</t>
  </si>
  <si>
    <t>Прибиральниця</t>
  </si>
  <si>
    <t>Психолог</t>
  </si>
  <si>
    <t>Водій</t>
  </si>
  <si>
    <t>Разом по штатному розпису</t>
  </si>
  <si>
    <t>Персонал що надає соціальні послуги</t>
  </si>
  <si>
    <t>Адмін і обслуговуючий персонал</t>
  </si>
  <si>
    <t>РОЗРАХУНОК ВАРТОСТІ</t>
  </si>
  <si>
    <t xml:space="preserve">Кількість робочих днів на рік </t>
  </si>
  <si>
    <t xml:space="preserve">Кількість робочих годин в день </t>
  </si>
  <si>
    <t>Кількість місяців в межах замовлення</t>
  </si>
  <si>
    <t>1. Прямі витрати</t>
  </si>
  <si>
    <t xml:space="preserve">1.1. Заробітна плата та єдиний внесок на загальнообов’язкове державне соціальне страхування </t>
  </si>
  <si>
    <t>Посада</t>
  </si>
  <si>
    <t>Оклад на місяць, грн.</t>
  </si>
  <si>
    <t>Кількість місяців в межах замовлення, місяців</t>
  </si>
  <si>
    <t>Сума, грн.</t>
  </si>
  <si>
    <t xml:space="preserve">Зарjбітна плата та єдиний внесок на загальнообов’язкове державне соціальне страхування </t>
  </si>
  <si>
    <t>Заробітна плата</t>
  </si>
  <si>
    <t xml:space="preserve">Основний персонал </t>
  </si>
  <si>
    <t xml:space="preserve"> в т. ч. соціальні працівники та робітники</t>
  </si>
  <si>
    <t>Щорічна матеріальна допомога (у перерахунку на місяць)</t>
  </si>
  <si>
    <t xml:space="preserve"> в т. ч. медичний персонал </t>
  </si>
  <si>
    <t xml:space="preserve">Допоміжний персонал </t>
  </si>
  <si>
    <t xml:space="preserve">Заробітна плата </t>
  </si>
  <si>
    <t>Всього:</t>
  </si>
  <si>
    <t>1.2. Придбання товарів, робіт та послуг</t>
  </si>
  <si>
    <t>Стаття витрат</t>
  </si>
  <si>
    <t>Вартість одиниці, грн.</t>
  </si>
  <si>
    <t xml:space="preserve">Кількість одиниць </t>
  </si>
  <si>
    <t xml:space="preserve">Сума, грн. </t>
  </si>
  <si>
    <t>Предмети, матеріали, обладнання та інвентарь</t>
  </si>
  <si>
    <t>Медикаменти та перев’язувальні матеріали</t>
  </si>
  <si>
    <t>Продукти харчування</t>
  </si>
  <si>
    <t>Супутні роботи та послуги</t>
  </si>
  <si>
    <t>Інші витрати на придбання товарів, робіт та послуг</t>
  </si>
  <si>
    <t xml:space="preserve">Всього: </t>
  </si>
  <si>
    <t xml:space="preserve">1.3 Інші прямі витрати </t>
  </si>
  <si>
    <t xml:space="preserve">Вартість одиниці, грн. </t>
  </si>
  <si>
    <t>Кількість одиниць</t>
  </si>
  <si>
    <t>Транспортні витрати</t>
  </si>
  <si>
    <t>в т. ч. у разі, якщо суб’єкт користується власними транспортними засобами</t>
  </si>
  <si>
    <t xml:space="preserve">Паливо для автомобіля </t>
  </si>
  <si>
    <t>в т. ч. у разі, якщо суб’єкт компенсує витрати на проїзд працівникам, що задіяні при наданні соціальної послуги</t>
  </si>
  <si>
    <t>Квитки</t>
  </si>
  <si>
    <t>Ремонт та обслуговування спеціального обладання та інших спеціальних засобів</t>
  </si>
  <si>
    <t>Амортизація спеціального обладнання та інших спеціальних засобів</t>
  </si>
  <si>
    <t>Інші витрати</t>
  </si>
  <si>
    <t xml:space="preserve">2. Непрямі витрати </t>
  </si>
  <si>
    <t xml:space="preserve">2.1 Заробітна плата та єдиний внесок на загальнообов'язкове державне соціальне страхування </t>
  </si>
  <si>
    <t xml:space="preserve">Посада </t>
  </si>
  <si>
    <t>Кількість місяців в межах замовлення, грн.</t>
  </si>
  <si>
    <t xml:space="preserve">Адміністративний та управлінський персонал </t>
  </si>
  <si>
    <t>Директор 14р включаючи макс 50% надбавок</t>
  </si>
  <si>
    <t>Інспектор з кадрів 6р включаючи макс 50% надбавок</t>
  </si>
  <si>
    <t>Бухгалтер 10р включаючи макс 50% надбавок</t>
  </si>
  <si>
    <t>Завідувач господарства 7р включаючи макс 50% надбавок</t>
  </si>
  <si>
    <t xml:space="preserve">Господарський та обслуговуючий персонал </t>
  </si>
  <si>
    <t>Сторож 1р (1,5 посади)</t>
  </si>
  <si>
    <t>2.1 Придбання товарів та послуг</t>
  </si>
  <si>
    <t>Предмети, матеріали, обладнання та інвентар на загальновиробничі i адміністративні потреби</t>
  </si>
  <si>
    <t>Роботи та послуги на загальновиробничі і адміністративні потреби</t>
  </si>
  <si>
    <t>Інші витрати на придбання товарів, робіт і послуг</t>
  </si>
  <si>
    <t xml:space="preserve">2.3 Інші непрямі витрати </t>
  </si>
  <si>
    <t>Оренда та обслуговування приміщень, будівель та споруд</t>
  </si>
  <si>
    <t>Витрати на комунальні послуги та енергоносії</t>
  </si>
  <si>
    <t xml:space="preserve">Оплата теплопостачання </t>
  </si>
  <si>
    <t xml:space="preserve">Оплата водопостачання та водовідведення </t>
  </si>
  <si>
    <t xml:space="preserve">Оплата електроенергії </t>
  </si>
  <si>
    <t>Витрати на зв’язок (в т. ч. пошта, телефон, Інтернет)</t>
  </si>
  <si>
    <t>Телефонний зв'язок</t>
  </si>
  <si>
    <t>Інтернет зв'язок</t>
  </si>
  <si>
    <t>Транспортні витрати на загальновиробничі і адміністративні потреби</t>
  </si>
  <si>
    <t>Витрати на паливо для автомобіля</t>
  </si>
  <si>
    <t>Витрати на відрядження працівників</t>
  </si>
  <si>
    <t>Відрядження</t>
  </si>
  <si>
    <t>Ремонт та обслуговування обладання загальновиробничого і адміністративного призначення</t>
  </si>
  <si>
    <t>Амортизація основних засобів загальновиробничого і адміністративного призначення (субрахунки: 100, 101,103, 104, 105, 106, 107, 108, 109</t>
  </si>
  <si>
    <t>разом по субрахунках 104, 105, 106</t>
  </si>
  <si>
    <t>Амортизація нематиеріальних активів загальновиробничого і адміністративного призначення (субрахунки: 121, 122, 123, 124, 125, 127)</t>
  </si>
  <si>
    <t xml:space="preserve">разом по субрахунку 122 </t>
  </si>
  <si>
    <t>Амортизація інших необоротних матеріальних активів загальновиробничого і адміністративного призначення (субрахунок 111, 112, 113, 114, 115, 116, 117)</t>
  </si>
  <si>
    <t>разом по субрахунках 112, 113, 114</t>
  </si>
  <si>
    <t xml:space="preserve">3. Вартість людино-години </t>
  </si>
  <si>
    <t>3.1. Розрахунок коефіцієнту розподілу непрямих витрат</t>
  </si>
  <si>
    <t>Категорія витрат</t>
  </si>
  <si>
    <t>Cума, грн.</t>
  </si>
  <si>
    <t>Коефіцієнт розподілу непрямих витрат[1]:</t>
  </si>
  <si>
    <t xml:space="preserve">3.2. Розрахунок вартості людино-години </t>
  </si>
  <si>
    <t>Коефіцієнт розподілу непрямих витрати, %</t>
  </si>
  <si>
    <t>Вартість, грн.</t>
  </si>
  <si>
    <t>Вартість на людино-годину, грн. [2]</t>
  </si>
  <si>
    <t>Прямі витрати</t>
  </si>
  <si>
    <t xml:space="preserve">Заробітна плата та єдиний внесок на загальнообов'язкове державне соціальне страхування </t>
  </si>
  <si>
    <t>-</t>
  </si>
  <si>
    <t>Придбання товарів, робіт та послуг</t>
  </si>
  <si>
    <t>Інші прямі витрати</t>
  </si>
  <si>
    <t>Всього прямих витрат:</t>
  </si>
  <si>
    <t>Непрямі витрати</t>
  </si>
  <si>
    <t>Інші непрямі витрати</t>
  </si>
  <si>
    <t>Всього непрямих витрат:</t>
  </si>
  <si>
    <t>Разом:</t>
  </si>
  <si>
    <t>Категорії отримувачів</t>
  </si>
  <si>
    <t>Вартість на людино-годину, грн.</t>
  </si>
  <si>
    <t>Кількість людино-годин на особу, год.</t>
  </si>
  <si>
    <t>Кількість отримувачів соціальної послуги, осіб</t>
  </si>
  <si>
    <t>Категорія І</t>
  </si>
  <si>
    <t xml:space="preserve">Середня вартість харчування </t>
  </si>
  <si>
    <t xml:space="preserve">Оплата інших комунальних послуг </t>
  </si>
  <si>
    <t>соціальної послуги "ТИМЧАСОВЕ ПЕРЕБУВАННЯ"</t>
  </si>
  <si>
    <r>
      <rPr>
        <b/>
        <sz val="10"/>
        <color theme="1"/>
        <rFont val="Calibri"/>
        <family val="2"/>
        <charset val="204"/>
      </rPr>
      <t xml:space="preserve">Кількість осіб що обслуговуються </t>
    </r>
    <r>
      <rPr>
        <b/>
        <sz val="10"/>
        <color theme="1"/>
        <rFont val="Calibri"/>
        <family val="2"/>
        <charset val="204"/>
      </rPr>
      <t>одночасно</t>
    </r>
  </si>
  <si>
    <t xml:space="preserve"> в т. ч. педагорічний персонал </t>
  </si>
  <si>
    <t>Вихователь 1 (за ставкою 10 розряд, включаючи макс 50% надбавок) 0,5 ставки</t>
  </si>
  <si>
    <t>Прибиральник службових приміщень (за ставкою 1 розряд) 0,25 ставки</t>
  </si>
  <si>
    <r>
      <rPr>
        <b/>
        <sz val="10"/>
        <color rgb="FF000000"/>
        <rFont val="Calibri"/>
        <family val="2"/>
        <charset val="204"/>
      </rPr>
      <t xml:space="preserve">Єдиний внесок на загальнообов'язкове державне соціальне страхування </t>
    </r>
    <r>
      <rPr>
        <b/>
        <sz val="10"/>
        <color rgb="FF000000"/>
        <rFont val="Calibri"/>
        <family val="2"/>
        <charset val="204"/>
      </rPr>
      <t>22</t>
    </r>
    <r>
      <rPr>
        <b/>
        <sz val="10"/>
        <color rgb="FF000000"/>
        <rFont val="Calibri"/>
        <family val="2"/>
        <charset val="204"/>
      </rPr>
      <t>%:</t>
    </r>
  </si>
  <si>
    <t>Канцтовари</t>
  </si>
  <si>
    <t>Матеріали для дітей</t>
  </si>
  <si>
    <r>
      <rPr>
        <sz val="10"/>
        <color theme="1"/>
        <rFont val="Calibri"/>
        <family val="2"/>
        <charset val="204"/>
      </rPr>
      <t xml:space="preserve">Головний бухгалтер </t>
    </r>
    <r>
      <rPr>
        <sz val="10"/>
        <color theme="1"/>
        <rFont val="Calibri"/>
        <family val="2"/>
        <charset val="204"/>
      </rPr>
      <t xml:space="preserve"> включаючи макс 50% надбавок</t>
    </r>
  </si>
  <si>
    <t>Фахівець із соціальної роботи 9р включаючи макс 50% надбавок</t>
  </si>
  <si>
    <r>
      <rPr>
        <sz val="10"/>
        <color theme="1"/>
        <rFont val="Calibri"/>
        <family val="2"/>
        <charset val="204"/>
      </rPr>
      <t xml:space="preserve">Прибиральник службових приміщень </t>
    </r>
    <r>
      <rPr>
        <sz val="10"/>
        <color theme="1"/>
        <rFont val="Calibri"/>
        <family val="2"/>
        <charset val="204"/>
      </rPr>
      <t xml:space="preserve">2р </t>
    </r>
  </si>
  <si>
    <r>
      <rPr>
        <b/>
        <sz val="10"/>
        <color rgb="FF000000"/>
        <rFont val="Calibri"/>
        <family val="2"/>
        <charset val="204"/>
      </rPr>
      <t xml:space="preserve">Єдиний внесок на загальнообов'язкове державне соціальне страхування </t>
    </r>
    <r>
      <rPr>
        <b/>
        <sz val="10"/>
        <color rgb="FF000000"/>
        <rFont val="Calibri"/>
        <family val="2"/>
        <charset val="204"/>
      </rPr>
      <t>2</t>
    </r>
    <r>
      <rPr>
        <b/>
        <sz val="10"/>
        <color rgb="FF000000"/>
        <rFont val="Calibri"/>
        <family val="2"/>
        <charset val="204"/>
      </rPr>
      <t>2%:</t>
    </r>
  </si>
  <si>
    <t>Заробітна плата та єдиний внесок на загальнообов'язкове державне соціальне страхування основного і допоміжного персоналу, що залучається в до надання соціальних послуг в межах замовлення</t>
  </si>
  <si>
    <t>Заробітна плата та єдиний внесок на загальнообов'язкове державне соціальне страхування всього основного і допоміжного персоналу, який здійснює надання соціальних послуг за різними договорами та проектами суб’єкта</t>
  </si>
  <si>
    <t>4. Розрахунок вартості надання соціальної послуги на 1 клієнта на день</t>
  </si>
  <si>
    <t>Посадовий оклад</t>
  </si>
  <si>
    <t>ПОГОДЖЕНО</t>
  </si>
  <si>
    <t>Начальник УСЗН Боярської міської ради</t>
  </si>
  <si>
    <t>______________________Ольга ПАПОЯН</t>
  </si>
  <si>
    <t>________________Жанна ПІЛЬГАНЧУК</t>
  </si>
  <si>
    <t>Затверджений у сумі Чотири мільйони</t>
  </si>
  <si>
    <t>ПЛАН</t>
  </si>
  <si>
    <t>ВИКОРИСТАННЯ БЮДЖЕТНИХ КОШТІВ</t>
  </si>
  <si>
    <t xml:space="preserve">на 2024 рік </t>
  </si>
  <si>
    <t>45171670, Комунальне некомерційне підприємство "Центр соціальних служб"</t>
  </si>
  <si>
    <t>Боярської міської ради</t>
  </si>
  <si>
    <t>м. Боярка, Фастівський район, Київська область</t>
  </si>
  <si>
    <t>тридцять дев'ять тисяч сто п'ятдесят чотири грн.</t>
  </si>
  <si>
    <t>(4039154 грн)</t>
  </si>
  <si>
    <t>Загальний фонд </t>
  </si>
  <si>
    <t>Спеціальний фонд </t>
  </si>
  <si>
    <t>Показники</t>
  </si>
  <si>
    <t>Жанна ПІЛЬГАНЧУК</t>
  </si>
  <si>
    <t>Олена СКАКУН</t>
  </si>
  <si>
    <t>АДМІНІСТРАТИВНО-УПРАВЛІНСЬКИЙ ВІДДІЛ</t>
  </si>
  <si>
    <t>Фахівець із соціальної роботи</t>
  </si>
  <si>
    <t>вводиться в дію з 01  січня 2024 року</t>
  </si>
  <si>
    <t>Надбавка 50%</t>
  </si>
  <si>
    <t xml:space="preserve">                                                          ВІДДІЛЕННЯ СОЦІАЛЬНОЇ РОБОТИ</t>
  </si>
  <si>
    <t>Зміст заходів</t>
  </si>
  <si>
    <t>Надавачі (фахівці)</t>
  </si>
  <si>
    <t>Орієнтовна вартість 1 послуги</t>
  </si>
  <si>
    <t>60 хв</t>
  </si>
  <si>
    <t>36 хв</t>
  </si>
  <si>
    <t>90 хв</t>
  </si>
  <si>
    <t>45-60 хв</t>
  </si>
  <si>
    <t>Разове</t>
  </si>
  <si>
    <t>20 хв</t>
  </si>
  <si>
    <t>30 хв</t>
  </si>
  <si>
    <t>45 хв</t>
  </si>
  <si>
    <t>45/150 хв</t>
  </si>
  <si>
    <t>120 хв</t>
  </si>
  <si>
    <t>Соціально-психологічна реабілітація</t>
  </si>
  <si>
    <t>480 хв</t>
  </si>
  <si>
    <t>240 хв</t>
  </si>
  <si>
    <t>Кризове (екстренне) втручання</t>
  </si>
  <si>
    <t>Детальний аналіз та обговорення кризової си- туації, зокрема, що виникла внаслідок вчинення насильства в сім’ї</t>
  </si>
  <si>
    <t>Інформування про кризову ситуацію, її наслід- ки, права людини в кризовій ситуації, способи та процедури отримання допомоги</t>
  </si>
  <si>
    <t>Сприяння у забезпеченні безпечним місцем пе- ребування (тимчасовим притулком)</t>
  </si>
  <si>
    <t xml:space="preserve">Фахівець із соціальної роботи </t>
  </si>
  <si>
    <t>10-15</t>
  </si>
  <si>
    <t>Складання плану взаємодії, визначення шляхів його реалізації</t>
  </si>
  <si>
    <t>Первинна профілактика (бесіда)</t>
  </si>
  <si>
    <t>Сприяння в отриманні освітніх послуг</t>
  </si>
  <si>
    <t>Консультування</t>
  </si>
  <si>
    <t xml:space="preserve"> Проведення оцінки кризової ситуації</t>
  </si>
  <si>
    <t xml:space="preserve"> Допомога в оформленні документів</t>
  </si>
  <si>
    <t xml:space="preserve"> Вибір шляхів вирішення проблеми, допомога у формуванні позитивної мотивації, вибір доступних і сприятливих можливостей та ресурсів</t>
  </si>
  <si>
    <t>  Кризове втручання та соціальний супровід</t>
  </si>
  <si>
    <t>  Психологічна діагностика</t>
  </si>
  <si>
    <t xml:space="preserve"> Психологічна допомога</t>
  </si>
  <si>
    <t xml:space="preserve"> Психологічне консультування</t>
  </si>
  <si>
    <t xml:space="preserve"> Психологічна корекція</t>
  </si>
  <si>
    <t xml:space="preserve"> Психологічна підтримка та супроводження</t>
  </si>
  <si>
    <t xml:space="preserve"> Психотерапія</t>
  </si>
  <si>
    <t xml:space="preserve"> Розвиток, формування та підтримка соціальних навичок</t>
  </si>
  <si>
    <t xml:space="preserve"> Сприяння в наданні притулку</t>
  </si>
  <si>
    <t xml:space="preserve"> Оцінка потреб сім’ї/особи</t>
  </si>
  <si>
    <t xml:space="preserve"> Складання індивідуального плану соціального супроводу</t>
  </si>
  <si>
    <t>  Аналіз та корегування плану соціального супроводу</t>
  </si>
  <si>
    <t>  Організація та забезпечення діяльності груп взаємодопомоги</t>
  </si>
  <si>
    <t>Забезпечення термінових базових потреб (у безпеці, харчуванні, медичній допомозі, одязі тощо)</t>
  </si>
  <si>
    <t>Забезпечення взаємодії з іншими фахівцями та службами для усунення ознак кризової ситуації (виклик бригади швидкої допомоги, правоохоронних органів, представників державних соціальних служб, комунальних і транспортних служб тощо)</t>
  </si>
  <si>
    <t>Разове консультування                          Короткотермінове консультування Середньотривале консультування</t>
  </si>
  <si>
    <t>Сприяння оптимізації психоемоційного стану, ставленні до світу в цілому</t>
  </si>
  <si>
    <t>  Допомога в формуванні позитивної мотивації, підтримка, зняття емоційної блокади</t>
  </si>
  <si>
    <t xml:space="preserve"> Проведення заходів щодо емоційного та психологічного розвантаження</t>
  </si>
  <si>
    <t>Допомога в аналізі проблеми, виявленні конфліктогенних зон, пошуку альтернативних шляхів виходу і прийняття рішень, сприяння у самодопомозі</t>
  </si>
  <si>
    <t>Соціальна інтеграція та реінтеграція , Соціальна адаптація</t>
  </si>
  <si>
    <t>Сприяння в отриманні медичних, юридичних послуг</t>
  </si>
  <si>
    <t>Соціальна профілактика</t>
  </si>
  <si>
    <t>Інформування</t>
  </si>
  <si>
    <t>  Інформування щодо питань, пов’язаних з наданням інших послуг і соціальної допомоги. Надання інформаційно-освітніх матеріалів,інструкцій, буклетів, листівок</t>
  </si>
  <si>
    <t>Бесіди з отримувачем соціальної послуги, членами його сім'ї, особами з найближчого оточення</t>
  </si>
  <si>
    <t xml:space="preserve"> Допомога отримувачу послуги в оформленні документів</t>
  </si>
  <si>
    <t>Перенаправлення отримувача послуги до інших надавачів соціальних послуг, у т.ч. Для отримання спеціалізованих послуг</t>
  </si>
  <si>
    <t>ЗАТВЕРДЖЕНО</t>
  </si>
  <si>
    <t>При визначенні вартості соціальних послуг враховується даний тариф  з послідуючими змінами у вартості наданих послуг, так як фактичні витрати являються індивідуальними і не мають стабільного характеру, а також через зміни в ціновій політиці</t>
  </si>
  <si>
    <r>
      <t xml:space="preserve">Вартість надання соціальної послуги </t>
    </r>
    <r>
      <rPr>
        <b/>
        <sz val="14"/>
        <color rgb="FF000000"/>
        <rFont val="Times New Roman"/>
        <family val="1"/>
        <charset val="204"/>
      </rPr>
      <t>психологом</t>
    </r>
    <r>
      <rPr>
        <sz val="14"/>
        <color rgb="FF000000"/>
        <rFont val="Times New Roman"/>
        <family val="1"/>
        <charset val="204"/>
      </rPr>
      <t xml:space="preserve"> протягом 1людино-години , грн.-</t>
    </r>
  </si>
  <si>
    <r>
      <t xml:space="preserve">Вартість надання соціальної послуги </t>
    </r>
    <r>
      <rPr>
        <b/>
        <sz val="14"/>
        <color rgb="FF000000"/>
        <rFont val="Times New Roman"/>
        <family val="1"/>
        <charset val="204"/>
      </rPr>
      <t>фахівцем із соціальної роботи</t>
    </r>
    <r>
      <rPr>
        <sz val="14"/>
        <color rgb="FF000000"/>
        <rFont val="Times New Roman"/>
        <family val="1"/>
        <charset val="204"/>
      </rPr>
      <t xml:space="preserve"> протягом 1люд-год., грн.-</t>
    </r>
  </si>
  <si>
    <t>М. П.*** </t>
  </si>
  <si>
    <r>
      <rPr>
        <sz val="11"/>
        <color rgb="FF000000"/>
        <rFont val="Times New Roman"/>
        <family val="1"/>
        <charset val="204"/>
      </rPr>
      <t>Вид бюджету</t>
    </r>
    <r>
      <rPr>
        <b/>
        <sz val="11"/>
        <color rgb="FF000000"/>
        <rFont val="Times New Roman"/>
        <family val="1"/>
        <charset val="204"/>
      </rPr>
      <t xml:space="preserve"> місцевий</t>
    </r>
    <r>
      <rPr>
        <sz val="11"/>
        <color rgb="FF000000"/>
        <rFont val="Times New Roman"/>
        <family val="1"/>
        <charset val="204"/>
      </rPr>
      <t>_____________________________________________________,</t>
    </r>
  </si>
  <si>
    <r>
      <t xml:space="preserve">код та назва відомчої класифікації видатків та кредитування бюджету </t>
    </r>
    <r>
      <rPr>
        <b/>
        <sz val="11"/>
        <color rgb="FF000000"/>
        <rFont val="Times New Roman"/>
        <family val="1"/>
        <charset val="204"/>
      </rPr>
      <t>08-Орган з питань праці та соціального захисту населення</t>
    </r>
  </si>
  <si>
    <r>
  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* __</t>
    </r>
    <r>
      <rPr>
        <b/>
        <sz val="11"/>
        <color rgb="FF000000"/>
        <rFont val="Times New Roman"/>
        <family val="1"/>
        <charset val="204"/>
      </rPr>
      <t>0813121утримання та забезпечення діяльності центрів соціальних служб</t>
    </r>
    <r>
      <rPr>
        <sz val="11"/>
        <color rgb="FF000000"/>
        <rFont val="Times New Roman"/>
        <family val="1"/>
        <charset val="204"/>
      </rPr>
      <t xml:space="preserve">___________)      </t>
    </r>
  </si>
  <si>
    <r>
      <t xml:space="preserve">код економічної класифікації видатків бюджету/код класифікації кредитування бюджету </t>
    </r>
    <r>
      <rPr>
        <b/>
        <u/>
        <sz val="11"/>
        <color theme="1"/>
        <rFont val="Times New Roman"/>
        <family val="1"/>
        <charset val="204"/>
      </rPr>
      <t>2610 Субсидії та поточні трансіферти підприємствам (установам, організаціям)</t>
    </r>
  </si>
  <si>
    <r>
      <t>ВИДАТКИ ТА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НАДАННЯ КРЕДИТІВ - усього</t>
    </r>
    <r>
      <rPr>
        <sz val="11"/>
        <color rgb="FF000000"/>
        <rFont val="Times New Roman"/>
        <family val="1"/>
        <charset val="204"/>
      </rPr>
      <t> </t>
    </r>
  </si>
  <si>
    <r>
      <t>Поточні видатки</t>
    </r>
    <r>
      <rPr>
        <sz val="11"/>
        <color rgb="FF000000"/>
        <rFont val="Times New Roman"/>
        <family val="1"/>
        <charset val="204"/>
      </rPr>
      <t> </t>
    </r>
  </si>
  <si>
    <t>мін з/п 7100</t>
  </si>
  <si>
    <t>Організація та надання психологічної підтримки в кризовій ситуації і допомога у подоланні її наслідків, у тому числі, що виникла внаслідок вчинення насильства в сім’ї (психодіагностика, психологічне консультування, психологічна підтримка)</t>
  </si>
  <si>
    <t xml:space="preserve"> Збір та аналіз інформації; ідентифікація проблеми клієнта і подій, які її викликали. Визначення прогнозу перспектив поліпшення стану</t>
  </si>
  <si>
    <t>Сприяння в організації консультування отримувача соціальної послуги з соціально-правових питань, видів соціальної допомоги, питань отримання соціальних послуг, засобів реабілітації, умов їх отримання</t>
  </si>
  <si>
    <t>Допомога в оформленні документів із соціально-правових питань, питань отримання комунальних, медичних, соціальних послуг</t>
  </si>
  <si>
    <t>Проведення заходів щодо подолання психотравмуючих ситуацій та стресів, інших психологічних проблем</t>
  </si>
  <si>
    <t xml:space="preserve">ТАРИФИ
 на  соціальні послуги, які надаються у 2025 році
Комунальним некомерційним підприємством «Центр соціальних служб» Боярської міської ради Фастівського району Київської області
</t>
  </si>
  <si>
    <t>111,89-</t>
  </si>
  <si>
    <t>114,75- 382,50</t>
  </si>
  <si>
    <t>Соціальний супровід, Соціальний супровід сімей, які перебувають у складних життєвих обставинах, Соціальний супровід сімей, в яких виховуються діти-сироти та діти, позбавлені батьківського піклування</t>
  </si>
  <si>
    <t>Соціальна послуга представництва інтересів</t>
  </si>
  <si>
    <t>Ведення переговорів від імені отримувача соціальних послуг</t>
  </si>
  <si>
    <t>Сприяння у оформленні соціальних допомог (пільг, субсидій тощо)</t>
  </si>
  <si>
    <t>Допомога в оформленні групи інвалідності, пенсій</t>
  </si>
  <si>
    <t>за потреби</t>
  </si>
  <si>
    <t>Допомога у складанні заяв, зборі документів (довідок) тощо</t>
  </si>
  <si>
    <t>Видача документів (довідок) згідно з повноваженнями (посвідчення про взяття на облік, довідка про прийняття на обслуговування в заклад) тощо</t>
  </si>
  <si>
    <t>Допомога у сплаті рахунків за спожиті комунальні послуги тощо</t>
  </si>
  <si>
    <t>30 хв.</t>
  </si>
  <si>
    <t>Допомога у розв’язанні міжособистісних конфліктів, групових соціальних конфліктів у громадах постійного або тимчасового перебування</t>
  </si>
  <si>
    <t>Допомога в оформленні або відновленні документів</t>
  </si>
  <si>
    <t>Проведення лекцій, бесід, зустрічей з питань оформлення або відновлення документів, у тому числі повноважень закладів, що ведуть облік бездомних осіб, у сприянні в оформленні або відновленні документів</t>
  </si>
  <si>
    <t>Підготовка процесуальних матеріалів для судових органів</t>
  </si>
  <si>
    <t>Сприяння в отриманні реєстрації місця проживання або перебування</t>
  </si>
  <si>
    <t>Проведення лекцій, бесід, зустрічей з питань реєстрації місця проживання / перебування в Україні, у тому числі отримання реєстрації місця проживання / перебування за місцезнаходженням центрів обліку бездомних осіб, закладів / установ соціального захисту / обслуговування населення</t>
  </si>
  <si>
    <t>Допомога у розшуку рідних та близьких, відновленні родинних та соціальних зв’язків</t>
  </si>
  <si>
    <t>Допомога в аналізі проблем спілкування у сім’ї отримувача соціальної послуги, виявленні конфліктогенних зон і знаходженні альтернативних шляхів виходу і прийняття рішень</t>
  </si>
  <si>
    <t>Підтримка близьких родичів отримувача соціальної послуги та його найближчого соціального оточення</t>
  </si>
  <si>
    <t>Формування здатності сім’ї самостійно долати труднощі</t>
  </si>
  <si>
    <t>Формування позитивного способу життя через відновлення особистісного статусу, позитивних звичок, соціальних навичок, трудової кваліфікації, набутих до позбавлення волі</t>
  </si>
  <si>
    <t>Сприяння у забезпеченні доступу до ресурсів і послуг за місцем проживання/перебування, встановленні зв’язків з іншими фахівцями, службами, організаціями, підприємствами, органами, закладами, установами тощо</t>
  </si>
  <si>
    <t>Інформування щодо суб’єктів, які надають соціальні послуги, в тому числі притулок, послуги соціальної інтеграції та реінтеграції, підтриманого проживання тощо</t>
  </si>
  <si>
    <t>Сприяння в установленні зв’язків з іншими фахівцями, службами, організаціями, підприємствами, органами, закладами, установами тощо</t>
  </si>
  <si>
    <t>Допомога у влаштуванні до закладів, що надають притулок, закладів соціального обслуговування або соціального захисту населення усіх форм власності</t>
  </si>
  <si>
    <t>Допомога у влаштуванні дітей-сиріт, дітей, позбавлених батьківського піклування, до закладів / установ сімейних форм виховання</t>
  </si>
  <si>
    <t>Сприяння в отриманні медичного обстеження, розміщенні в закладах охорони здоров’я та лікування</t>
  </si>
  <si>
    <t>Сприяння в отриманні послуг з перекладу, вивчення державної мови, встановлення зв’язків із національно-культурними організаціями, співвітчизниками отримувача послуг із числа національних меншин</t>
  </si>
  <si>
    <t>Сприяння в отриманні адресної натуральної та грошової допомоги тощо</t>
  </si>
  <si>
    <t>Сприяння в отриманні послуг сурдоперекладача, тифлоперекладача</t>
  </si>
  <si>
    <t>Сприяння в отриманні правових послуг, у тому числі у громадських приймальнях з надання безоплатної первинної правової допомоги, у Координаційному центрі з надання правової допомоги, регіональних центрах з надання безоплатної вторинної правової допомоги</t>
  </si>
  <si>
    <t>Супроводження у медичні заклади, відвідування у лікарнях</t>
  </si>
  <si>
    <t>30-60 хв.</t>
  </si>
  <si>
    <t>за потреби        І/Гр</t>
  </si>
  <si>
    <t>30-45 хв.</t>
  </si>
  <si>
    <t>15/45 хв.</t>
  </si>
  <si>
    <t>10-15 хв.</t>
  </si>
  <si>
    <t>180 хв.</t>
  </si>
  <si>
    <t>60 хв.</t>
  </si>
  <si>
    <t>Встановлення особи дитини, іншої інформації про неї, її батьків або осіб, які їх замінюють, та найближче оточення (зг індивідуального плану)</t>
  </si>
  <si>
    <t>Сприяння поверненню до місця постійного проживання, поверненню дітей до біологічних сімей (зг.індивідуального плану)</t>
  </si>
  <si>
    <t>45 хв.</t>
  </si>
  <si>
    <t xml:space="preserve">60 хв. </t>
  </si>
  <si>
    <t>30/60 хв.</t>
  </si>
  <si>
    <t>Надання інформації, проведення лекцій, бесід, зустрічей з питань соціального захисту населення(зг. з графіком)</t>
  </si>
  <si>
    <t>15-30 хв.</t>
  </si>
  <si>
    <t>20-30 хв.</t>
  </si>
  <si>
    <t>60-90 хв.</t>
  </si>
  <si>
    <t>Сприяння у здобутті освіти, зайнятості, взятті на соціальний квартирний облік, працевлаштуванні тощо (зг. з індивідлуальним планом)</t>
  </si>
  <si>
    <t>Сприяння у відвідуванні навчальних закладів дітьми та дорослими (зг. з індивідлуальним планом)</t>
  </si>
  <si>
    <t>45-60 хв.</t>
  </si>
  <si>
    <t>20-45 хв.</t>
  </si>
  <si>
    <t>Соціальна послуга посередництва (медіації)</t>
  </si>
  <si>
    <t>Допомога у врегулюванні конфліктів</t>
  </si>
  <si>
    <t>Допомога в аналізі життєвої ситуації: визначення основних проблем, причин конфлікту/спору, усвідомлення конфлікту/спору, роз’яснення суті, можливих наслідків, шляхів розв’язання конфлікту/спору, наснаження сторін конфлікту/спору на позитивні дії з метою його вирішення</t>
  </si>
  <si>
    <t>Допомога у розв’язанні міжособистісного конфлікту / спору, групового соціального конфлікту/спору, представлення інтересів однієї зі сторін конфлікту/спору на його прохання</t>
  </si>
  <si>
    <t>Сприяння усуненню причин конфлікту/спору, залучення інших фахівців за потреби</t>
  </si>
  <si>
    <t>Планування переговорів</t>
  </si>
  <si>
    <t>Організація переговорів з метою усунення проблем та ускладнень</t>
  </si>
  <si>
    <t>Визначення позиційних інтересів, аналіз цілей сторін конфлікту/спору в переговорах (особистих, групових), допомога у виробленні власної позиції сторони конфлікту/спору у разі неповного розуміння ситуації</t>
  </si>
  <si>
    <t>Ведення переговорів</t>
  </si>
  <si>
    <t>Прогнозування цілей та інтересів партнера на переговорах, допомога в усвідомленні цілей та інтересів (власних і опонента)</t>
  </si>
  <si>
    <t>Запобігання поновленню конфлікту/спору</t>
  </si>
  <si>
    <t>Аналіз результатів і підсумків переговорів. Пояснення сутності досягнутого результату отримувачу соціальної послуги за потреби</t>
  </si>
  <si>
    <t>Опрацювання шляхів та умов розв’язання конфлікту</t>
  </si>
  <si>
    <t>Визначення шляхів урегулювання конфлікту/спору</t>
  </si>
  <si>
    <t>Сприяння поверненню отримувача(чів) соціальної послуги до місця постійного проживання</t>
  </si>
  <si>
    <t>Формування здатності особи/сім’ї самостійно долати свої труднощі, звертатись по допомогу у складних ситуаціях</t>
  </si>
  <si>
    <t>Інформування про суб’єктів, що надають соціальні послуги, в тому числі притулку, соціальної інтеграції та реінтеграції, підтриманого проживання тощо</t>
  </si>
  <si>
    <t xml:space="preserve">за потреби  </t>
  </si>
  <si>
    <t xml:space="preserve">   І/Гр</t>
  </si>
  <si>
    <t>60-120 хв.</t>
  </si>
  <si>
    <t>120-180 хв</t>
  </si>
  <si>
    <t>120-180 хз</t>
  </si>
  <si>
    <t>120-180 хв.</t>
  </si>
  <si>
    <t>120 хв.</t>
  </si>
  <si>
    <t>1-12</t>
  </si>
  <si>
    <t>Ведення переговорів(групове)</t>
  </si>
  <si>
    <t>до 180 хв.</t>
  </si>
  <si>
    <t>300 хв.</t>
  </si>
  <si>
    <t>74,59 - 149,18</t>
  </si>
  <si>
    <t>37,30/ 111,89</t>
  </si>
  <si>
    <t>74,59- 111,89</t>
  </si>
  <si>
    <t>24,86- 37,30</t>
  </si>
  <si>
    <t>74,59/ 149,18</t>
  </si>
  <si>
    <t>37,30- 74,59</t>
  </si>
  <si>
    <t>49,73- 74,59</t>
  </si>
  <si>
    <t>149,18- 223,77</t>
  </si>
  <si>
    <t>74,59- 149,18</t>
  </si>
  <si>
    <t>111,89- 149,18</t>
  </si>
  <si>
    <t>49,73- 111,89</t>
  </si>
  <si>
    <t>149,18- 298,36</t>
  </si>
  <si>
    <t>298,36- 447,54</t>
  </si>
  <si>
    <t>149,118- 223,77</t>
  </si>
  <si>
    <t>__ січня 2025 року                                              М.П.</t>
  </si>
  <si>
    <t>__ січня 2025 року                                           М.П.</t>
  </si>
  <si>
    <r>
      <t xml:space="preserve">код та назва програмної класифікації видатків та кредитування державного бюджету </t>
    </r>
    <r>
      <rPr>
        <b/>
        <u/>
        <sz val="11"/>
        <color rgb="FF000000"/>
        <rFont val="Times New Roman"/>
        <family val="1"/>
        <charset val="204"/>
      </rPr>
      <t>0813241 Забезпечення діяльності інших закладів у сфері соціального захисту і соціального забезпечення</t>
    </r>
  </si>
  <si>
    <t>Обладнання і предмети довгострокового користування</t>
  </si>
  <si>
    <t xml:space="preserve">    січня 2025р.</t>
  </si>
  <si>
    <t>Бухгалтер</t>
  </si>
  <si>
    <t>Начальник відділення- заступник директора</t>
  </si>
  <si>
    <t>Відділення надання соціальних послуг за місцем проживання/перебування</t>
  </si>
  <si>
    <t>Соціальний робітник</t>
  </si>
  <si>
    <t>№ з/п</t>
  </si>
  <si>
    <t>Назва заходу</t>
  </si>
  <si>
    <t>Періодичність</t>
  </si>
  <si>
    <t>Кількість заходів на 1 послугу</t>
  </si>
  <si>
    <t>Загальний час на 1 послугу, годин</t>
  </si>
  <si>
    <t>Допомога в самообслуговуванні</t>
  </si>
  <si>
    <t>1.1</t>
  </si>
  <si>
    <t>Вмивання, миття рук</t>
  </si>
  <si>
    <t>У разі потреби</t>
  </si>
  <si>
    <t>1.2</t>
  </si>
  <si>
    <t>Вдягання, роздягання, взування</t>
  </si>
  <si>
    <t>1.3</t>
  </si>
  <si>
    <t>Зміна натільної білизни</t>
  </si>
  <si>
    <t>1.4</t>
  </si>
  <si>
    <t>Допомога у користуванні туалетом (унітаз, пісуар)</t>
  </si>
  <si>
    <t>1.5</t>
  </si>
  <si>
    <t>Допомога у користуванні сечо-, калоприймачами</t>
  </si>
  <si>
    <t>1.6</t>
  </si>
  <si>
    <t>Допомога в чищенні зубів/ догляді за порожниною рота і зубними протезами</t>
  </si>
  <si>
    <t>1.7</t>
  </si>
  <si>
    <t>Заміна та навчання використання підгузка, гігієнічних прокладок, гігієнічних серветок та інших засобів особистої гігієни</t>
  </si>
  <si>
    <t>1.8</t>
  </si>
  <si>
    <t>Навчання використання необхідних засобів для гігієнічних процедур (мило, губка, шампунь, крем, носові хустинки, дезодоранти інше)</t>
  </si>
  <si>
    <t>1.9</t>
  </si>
  <si>
    <t>Допомога у складанні портфеля</t>
  </si>
  <si>
    <t>2</t>
  </si>
  <si>
    <t>Допомога в спілкуванні та комунікації з дітьми, педагогами та іншими особами</t>
  </si>
  <si>
    <t>2.1</t>
  </si>
  <si>
    <t>Підтримка в усному спілкуванні</t>
  </si>
  <si>
    <t>Постійно в освітньому процесі та в спілкуванні</t>
  </si>
  <si>
    <t>2.2</t>
  </si>
  <si>
    <t>Допомога в розпізнаванні невербальних сигналів (дитина знає або може повідомити) міміка, тон голосу, жести і пози</t>
  </si>
  <si>
    <t>2.3</t>
  </si>
  <si>
    <t>Допомога у користуванні альтернативними засобами комунікації</t>
  </si>
  <si>
    <t>4-6 разів на день / постійно</t>
  </si>
  <si>
    <t>3</t>
  </si>
  <si>
    <t>Організація харчування та допомога у прийнятті їжі</t>
  </si>
  <si>
    <t>3.1</t>
  </si>
  <si>
    <t>Допомога у прийнятті їжі та рідини (напоїв), включаючи жування та ковтання</t>
  </si>
  <si>
    <t>3.2</t>
  </si>
  <si>
    <t>Годування</t>
  </si>
  <si>
    <t>3.3</t>
  </si>
  <si>
    <t>Допомога у вживанні їжі за визначеним графіком</t>
  </si>
  <si>
    <t>3.4</t>
  </si>
  <si>
    <t>Контроль за дотриманням специфічної дієти дитиною</t>
  </si>
  <si>
    <t>4</t>
  </si>
  <si>
    <t>Організація пересування та допомога під час пересування (мобільність)</t>
  </si>
  <si>
    <t>4.1</t>
  </si>
  <si>
    <t>Допомога в фізичному пересуванні в приміщеннях закладу освіти та на його території</t>
  </si>
  <si>
    <t>4.2</t>
  </si>
  <si>
    <t>Допомога в фізичному пересуванні сходами, ліфтом, підйомником та навчання у набутті навичок такого пересування</t>
  </si>
  <si>
    <t>4.3</t>
  </si>
  <si>
    <t>Нагляд за пересуванням приміщеннями закладу освіти, сходами, ліфтом, підйомником</t>
  </si>
  <si>
    <t>Постійно під час перерв та у разі потреби в інший час</t>
  </si>
  <si>
    <t>4.4</t>
  </si>
  <si>
    <t>Супровід під час прогулянок, на перервах, між уроками/ заняттями</t>
  </si>
  <si>
    <t>У разі потреби та постійно під час перерв і між заняттями</t>
  </si>
  <si>
    <t>4.5</t>
  </si>
  <si>
    <t>Супровід під час навчальних і виробничих екскурсій, заходів що передбачені освітньою програмою закладу освіти або індивідуальним планом розвитку дитини</t>
  </si>
  <si>
    <t>Постійно під час/ протягом заходів та занять</t>
  </si>
  <si>
    <t>5</t>
  </si>
  <si>
    <t>5.1</t>
  </si>
  <si>
    <t>Нагляд і координація дій дитини:</t>
  </si>
  <si>
    <t>постійно</t>
  </si>
  <si>
    <t>8</t>
  </si>
  <si>
    <t>Постійно</t>
  </si>
  <si>
    <t>під час перерви</t>
  </si>
  <si>
    <t>У разі потреби, під час перерв</t>
  </si>
  <si>
    <t>під час заходів, передбачених навчальним планом та/або індивідуальним планом розвитку</t>
  </si>
  <si>
    <t>5.2</t>
  </si>
  <si>
    <t>Контроль за прийманням ліків відповідно до призначення лікаря</t>
  </si>
  <si>
    <t>5.3</t>
  </si>
  <si>
    <t>Вимірювання артеріального тиску</t>
  </si>
  <si>
    <t>5.4</t>
  </si>
  <si>
    <t>Закапування крапель</t>
  </si>
  <si>
    <t>6</t>
  </si>
  <si>
    <t>Допомога у виконанні лікувально-фізичних вправ</t>
  </si>
  <si>
    <t>7</t>
  </si>
  <si>
    <t>Допомога під час дозвілля</t>
  </si>
  <si>
    <t>7.1</t>
  </si>
  <si>
    <t>Допомога під час занять у гуртках, секціях, клубах, культурно-освітніх, спортивно-оздоровчих, науково-пошукових об’єднаннях на базі закладів загальної середньої освіти</t>
  </si>
  <si>
    <t>7.2</t>
  </si>
  <si>
    <t>Допомога під час ігрової діяльності для дітей дошкільного віку, інших видів діяльності під час освітнього процесу</t>
  </si>
  <si>
    <t>7.3</t>
  </si>
  <si>
    <t>Допомога під час здійснення рухової активності</t>
  </si>
  <si>
    <t>Організація денного відпочинку (сну) у закладах дошкільної освіти</t>
  </si>
  <si>
    <t>Кількість та періодичність проведення заходів у межах надання соціальної послуги*</t>
  </si>
  <si>
    <t>Оцінювання індивідуальних потреб отримувача соціальної послуги, залучення отримувача та його батьків або законних представників до визначення потреб</t>
  </si>
  <si>
    <t>Щонайменше 3 рази</t>
  </si>
  <si>
    <t>6                             2</t>
  </si>
  <si>
    <t>Підготовка індивідуального плану надання соціальної послуги</t>
  </si>
  <si>
    <t>Протягом 5 робочих днів після оцінювання</t>
  </si>
  <si>
    <t>Консультування батьків або законних представників щодо подолання труднощів, які виникли під час виконання індивідуального плану</t>
  </si>
  <si>
    <t>Відповідно до потреб</t>
  </si>
  <si>
    <t>Зустрічі із батьками або законними представниками отримувача для обговорення стану виконання завдань, визначених індивідуальним планом</t>
  </si>
  <si>
    <t>Відповідно до потреб, але не рідше ніж раз на півроку</t>
  </si>
  <si>
    <t>Перегляд індивідуального плану надання соціальної послуги</t>
  </si>
  <si>
    <t>Відповідно до потреб, але щонайменше протягом 5 робочих днів після повторного оцінювання, далі - не рідше ніж раз на півроку</t>
  </si>
  <si>
    <t>Надання інформації про медичні, реабілітаційні установи / заклади, громадські організації, волонтерів, які надають допомогу дітям з інвалідністю та їхнім сім’ям, для можливого звернення за допомогою</t>
  </si>
  <si>
    <t>Відповідно до потреби</t>
  </si>
  <si>
    <t>1.     Участь отримувачів та членів їхніх сімей, їхніх родичів у вирішенні конкретних соціальних проблем</t>
  </si>
  <si>
    <t>Допомога під час одягання/ роздягання/взування</t>
  </si>
  <si>
    <t>Щоденно / за потреби</t>
  </si>
  <si>
    <t>Допомога під час вмивання/ обтирання/обмивання</t>
  </si>
  <si>
    <t>Допомога під час користування туалетом (заміна підгузків, засобів індивідуальної гігієни, подача і винесення судна з подальшою обробкою)</t>
  </si>
  <si>
    <t>Допомога у користуванні катетерами, калоприймачами</t>
  </si>
  <si>
    <t>Допомога у самообслуговуванні</t>
  </si>
  <si>
    <t>Організація дозвілля</t>
  </si>
  <si>
    <t>Залучення до ігрової діяльності (соціальні історії, читання казок з елементами лялькового театру, сюжетно-рольові, дидактичні, соціально-комунікативні, будівельні, комп’ютерні ігри, ігри з елементами сенсомоторики тощо)</t>
  </si>
  <si>
    <t>Відповідно до потреби, згідно з індивідуальним планом</t>
  </si>
  <si>
    <t>Прослуховування аудіозаписів, перегляд відеозаписів, художніх, анімаційних фільмів, читання книжок тощо</t>
  </si>
  <si>
    <t>Перегляд телепрограм, спільні ігри тощо</t>
  </si>
  <si>
    <t>Організація заходів, пов’язаних із очікуваними важливими подіями (дні народження, свята, значимі події)</t>
  </si>
  <si>
    <t>Залучення до життєдіяльності територіальної громади (інформування про проведення місцевих свят, конкурсів, фестивалів та інших заходів, організація участі в них або їх відвідування)</t>
  </si>
  <si>
    <t>2.4</t>
  </si>
  <si>
    <t>3.5</t>
  </si>
  <si>
    <t>702,90                                   234,30</t>
  </si>
  <si>
    <t>Кіль- кість заходів на 1 послугу</t>
  </si>
  <si>
    <t>Трива- лість на- дання 1 посл,год</t>
  </si>
  <si>
    <t>1.</t>
  </si>
  <si>
    <t>4.6</t>
  </si>
  <si>
    <t>4.7</t>
  </si>
  <si>
    <t>4.8</t>
  </si>
  <si>
    <t>4.9</t>
  </si>
  <si>
    <t>4.10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</si>
  <si>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</si>
  <si>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</si>
  <si>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</si>
  <si>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</si>
  <si>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</si>
  <si>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</si>
  <si>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</si>
  <si>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</si>
  <si>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</si>
  <si>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</si>
  <si>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7.4</t>
  </si>
  <si>
    <t>7.5</t>
  </si>
  <si>
    <t>7.6</t>
  </si>
  <si>
    <t>7.7</t>
  </si>
  <si>
    <t>7.8</t>
  </si>
  <si>
    <t>7.9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</si>
  <si>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</si>
  <si>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</si>
  <si>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</si>
  <si>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</si>
  <si>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</si>
  <si>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</si>
  <si>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</si>
  <si>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</si>
  <si>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</si>
  <si>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</si>
  <si>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</si>
  <si>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</si>
  <si>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</si>
  <si>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</si>
  <si>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</si>
  <si>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</si>
  <si>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</si>
  <si>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</si>
  <si>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</si>
  <si>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</si>
  <si>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</si>
  <si>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</si>
  <si>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</si>
  <si>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</si>
  <si>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</si>
  <si>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</si>
  <si>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</si>
  <si>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</si>
  <si>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</si>
  <si>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</si>
  <si>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9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</si>
  <si>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</si>
  <si>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</si>
  <si>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</si>
  <si>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</si>
  <si>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</si>
  <si>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</si>
  <si>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</si>
  <si>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</si>
  <si>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</si>
  <si>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</si>
  <si>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</si>
  <si>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</si>
  <si>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</si>
  <si>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</si>
  <si>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</si>
  <si>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</si>
  <si>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рішенням Боярської міської ради</t>
  </si>
  <si>
    <t xml:space="preserve">Основні заходи, що складають  соціальну послугу супроводу під час інклюзивного навчання
</t>
  </si>
  <si>
    <t>Основні заходи, що складають  соціальну послугу денний догляд дітей з інвалідністю</t>
  </si>
  <si>
    <r>
      <t>Безпека та спостереження за станом здоров</t>
    </r>
    <r>
      <rPr>
        <sz val="14"/>
        <rFont val="Times New Roman"/>
        <family val="1"/>
        <charset val="204"/>
      </rPr>
      <t>’</t>
    </r>
    <r>
      <rPr>
        <b/>
        <sz val="14"/>
        <rFont val="Times New Roman"/>
        <family val="1"/>
        <charset val="204"/>
      </rPr>
      <t>я, допомога у проведенні необхідних процедур</t>
    </r>
  </si>
  <si>
    <r>
      <t xml:space="preserve">Вартість надання соціальної послуги </t>
    </r>
    <r>
      <rPr>
        <b/>
        <sz val="14"/>
        <rFont val="Times New Roman"/>
        <family val="1"/>
        <charset val="204"/>
      </rPr>
      <t>соціальним робітником</t>
    </r>
    <r>
      <rPr>
        <sz val="14"/>
        <rFont val="Times New Roman"/>
        <family val="1"/>
        <charset val="204"/>
      </rPr>
      <t xml:space="preserve"> протягом 1люд-год., грн.-</t>
    </r>
  </si>
  <si>
    <t>Орієнтовна вартість           1 послуги</t>
  </si>
  <si>
    <t>Психологічна підтримка згідно з професійною компетенцією (організація  психотерапевтич них груп, психологічна корекція)</t>
  </si>
  <si>
    <t>від 19 грудня 2024 року №61/3411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</si>
</sst>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.00;[Red]0.00"/>
  </numFmts>
  <fonts count="52">
    <font>
      <sz val="10"/>
      <color rgb="FF000000"/>
      <name val="Calibri"/>
      <scheme val="minor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&quot;Times New Roman&quot;"/>
    </font>
    <font>
      <sz val="12"/>
      <color rgb="FF000000"/>
      <name val="&quot;Times New Roman&quot;"/>
    </font>
    <font>
      <b/>
      <sz val="14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rgb="FFDD0806"/>
      <name val="Calibri"/>
      <family val="2"/>
      <charset val="204"/>
    </font>
    <font>
      <b/>
      <i/>
      <sz val="10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DD0806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theme="1"/>
      <name val="Arimo"/>
    </font>
    <font>
      <b/>
      <sz val="12"/>
      <color theme="1"/>
      <name val="Calibri"/>
      <family val="2"/>
      <charset val="204"/>
    </font>
    <font>
      <b/>
      <u/>
      <sz val="10"/>
      <color rgb="FF0000FF"/>
      <name val="Calibri"/>
      <family val="2"/>
      <charset val="204"/>
    </font>
    <font>
      <b/>
      <u/>
      <sz val="10"/>
      <color rgb="FF0000FF"/>
      <name val="Calibri"/>
      <family val="2"/>
      <charset val="204"/>
    </font>
    <font>
      <sz val="10"/>
      <color rgb="FFDD0806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0"/>
      <name val="Calibri"/>
      <family val="2"/>
      <charset val="204"/>
    </font>
    <font>
      <b/>
      <i/>
      <sz val="11"/>
      <color theme="1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alibri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90713A"/>
        <bgColor rgb="FF90713A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33CCCC"/>
        <bgColor rgb="FF33CCCC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4">
    <xf numFmtId="0" fontId="0" fillId="0" borderId="0" xfId="0" applyFont="1" applyAlignment="1"/>
    <xf numFmtId="0" fontId="1" fillId="0" borderId="0" xfId="0" applyFont="1" applyAlignment="1">
      <alignment horizontal="right" vertical="center" wrapText="1"/>
    </xf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0" fontId="6" fillId="0" borderId="13" xfId="0" applyFont="1" applyBorder="1" applyAlignment="1"/>
    <xf numFmtId="4" fontId="5" fillId="4" borderId="10" xfId="0" applyNumberFormat="1" applyFont="1" applyFill="1" applyBorder="1" applyAlignment="1">
      <alignment horizontal="center"/>
    </xf>
    <xf numFmtId="4" fontId="5" fillId="4" borderId="1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0" fillId="5" borderId="7" xfId="0" applyFont="1" applyFill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10" fillId="5" borderId="9" xfId="0" applyFont="1" applyFill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11" xfId="0" applyFont="1" applyBorder="1" applyAlignment="1">
      <alignment horizontal="left"/>
    </xf>
    <xf numFmtId="1" fontId="10" fillId="5" borderId="12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/>
    <xf numFmtId="0" fontId="9" fillId="6" borderId="5" xfId="0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4" fillId="0" borderId="0" xfId="0" applyFont="1"/>
    <xf numFmtId="0" fontId="9" fillId="7" borderId="15" xfId="0" applyFont="1" applyFill="1" applyBorder="1" applyAlignment="1">
      <alignment horizontal="left"/>
    </xf>
    <xf numFmtId="2" fontId="9" fillId="7" borderId="10" xfId="0" applyNumberFormat="1" applyFont="1" applyFill="1" applyBorder="1" applyAlignment="1">
      <alignment horizontal="center"/>
    </xf>
    <xf numFmtId="2" fontId="9" fillId="7" borderId="9" xfId="0" applyNumberFormat="1" applyFont="1" applyFill="1" applyBorder="1" applyAlignment="1">
      <alignment horizontal="center"/>
    </xf>
    <xf numFmtId="0" fontId="10" fillId="0" borderId="0" xfId="0" applyFont="1"/>
    <xf numFmtId="0" fontId="10" fillId="6" borderId="15" xfId="0" applyFont="1" applyFill="1" applyBorder="1" applyAlignment="1">
      <alignment horizontal="left"/>
    </xf>
    <xf numFmtId="2" fontId="10" fillId="6" borderId="10" xfId="0" applyNumberFormat="1" applyFont="1" applyFill="1" applyBorder="1" applyAlignment="1">
      <alignment horizontal="center"/>
    </xf>
    <xf numFmtId="2" fontId="10" fillId="6" borderId="9" xfId="0" applyNumberFormat="1" applyFont="1" applyFill="1" applyBorder="1" applyAlignment="1">
      <alignment horizontal="center"/>
    </xf>
    <xf numFmtId="0" fontId="15" fillId="7" borderId="15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center"/>
    </xf>
    <xf numFmtId="2" fontId="15" fillId="7" borderId="9" xfId="0" applyNumberFormat="1" applyFont="1" applyFill="1" applyBorder="1" applyAlignment="1">
      <alignment horizontal="center"/>
    </xf>
    <xf numFmtId="0" fontId="15" fillId="0" borderId="0" xfId="0" applyFont="1"/>
    <xf numFmtId="2" fontId="15" fillId="0" borderId="0" xfId="0" applyNumberFormat="1" applyFont="1"/>
    <xf numFmtId="0" fontId="11" fillId="0" borderId="15" xfId="0" applyFont="1" applyBorder="1" applyAlignment="1">
      <alignment horizontal="left"/>
    </xf>
    <xf numFmtId="2" fontId="11" fillId="5" borderId="10" xfId="0" applyNumberFormat="1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0" xfId="0" applyNumberFormat="1" applyFont="1"/>
    <xf numFmtId="2" fontId="9" fillId="0" borderId="10" xfId="0" applyNumberFormat="1" applyFont="1" applyBorder="1" applyAlignment="1">
      <alignment horizontal="center"/>
    </xf>
    <xf numFmtId="0" fontId="9" fillId="8" borderId="11" xfId="0" applyFont="1" applyFill="1" applyBorder="1" applyAlignment="1">
      <alignment horizontal="left"/>
    </xf>
    <xf numFmtId="2" fontId="9" fillId="8" borderId="17" xfId="0" applyNumberFormat="1" applyFont="1" applyFill="1" applyBorder="1" applyAlignment="1">
      <alignment horizontal="center"/>
    </xf>
    <xf numFmtId="2" fontId="9" fillId="8" borderId="12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0" fillId="7" borderId="15" xfId="0" applyFont="1" applyFill="1" applyBorder="1" applyAlignment="1">
      <alignment horizontal="left"/>
    </xf>
    <xf numFmtId="2" fontId="10" fillId="7" borderId="18" xfId="0" applyNumberFormat="1" applyFont="1" applyFill="1" applyBorder="1" applyAlignment="1">
      <alignment horizontal="center"/>
    </xf>
    <xf numFmtId="2" fontId="10" fillId="7" borderId="19" xfId="0" applyNumberFormat="1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2" fontId="10" fillId="7" borderId="20" xfId="0" applyNumberFormat="1" applyFont="1" applyFill="1" applyBorder="1" applyAlignment="1">
      <alignment horizontal="left"/>
    </xf>
    <xf numFmtId="0" fontId="10" fillId="7" borderId="20" xfId="0" applyFont="1" applyFill="1" applyBorder="1" applyAlignment="1">
      <alignment horizontal="left"/>
    </xf>
    <xf numFmtId="2" fontId="10" fillId="7" borderId="21" xfId="0" applyNumberFormat="1" applyFont="1" applyFill="1" applyBorder="1" applyAlignment="1">
      <alignment horizontal="center"/>
    </xf>
    <xf numFmtId="2" fontId="10" fillId="7" borderId="10" xfId="0" applyNumberFormat="1" applyFont="1" applyFill="1" applyBorder="1" applyAlignment="1">
      <alignment horizontal="center"/>
    </xf>
    <xf numFmtId="2" fontId="10" fillId="7" borderId="9" xfId="0" applyNumberFormat="1" applyFont="1" applyFill="1" applyBorder="1" applyAlignment="1">
      <alignment horizontal="center"/>
    </xf>
    <xf numFmtId="1" fontId="11" fillId="5" borderId="22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8" borderId="11" xfId="0" applyFont="1" applyFill="1" applyBorder="1" applyAlignment="1">
      <alignment horizontal="left" vertical="center" wrapText="1"/>
    </xf>
    <xf numFmtId="2" fontId="10" fillId="8" borderId="17" xfId="0" applyNumberFormat="1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2" fontId="10" fillId="8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/>
    <xf numFmtId="0" fontId="10" fillId="6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2" fontId="10" fillId="7" borderId="10" xfId="0" applyNumberFormat="1" applyFont="1" applyFill="1" applyBorder="1" applyAlignment="1">
      <alignment horizontal="center" vertical="center" wrapText="1"/>
    </xf>
    <xf numFmtId="1" fontId="10" fillId="7" borderId="10" xfId="0" applyNumberFormat="1" applyFont="1" applyFill="1" applyBorder="1" applyAlignment="1">
      <alignment horizontal="center"/>
    </xf>
    <xf numFmtId="0" fontId="11" fillId="6" borderId="15" xfId="0" applyFont="1" applyFill="1" applyBorder="1" applyAlignment="1">
      <alignment horizontal="left"/>
    </xf>
    <xf numFmtId="2" fontId="11" fillId="6" borderId="10" xfId="0" applyNumberFormat="1" applyFont="1" applyFill="1" applyBorder="1" applyAlignment="1">
      <alignment horizontal="center"/>
    </xf>
    <xf numFmtId="1" fontId="11" fillId="6" borderId="10" xfId="0" applyNumberFormat="1" applyFont="1" applyFill="1" applyBorder="1" applyAlignment="1">
      <alignment horizontal="center"/>
    </xf>
    <xf numFmtId="2" fontId="11" fillId="6" borderId="9" xfId="0" applyNumberFormat="1" applyFont="1" applyFill="1" applyBorder="1" applyAlignment="1">
      <alignment horizontal="center"/>
    </xf>
    <xf numFmtId="2" fontId="11" fillId="5" borderId="22" xfId="0" applyNumberFormat="1" applyFont="1" applyFill="1" applyBorder="1" applyAlignment="1">
      <alignment horizontal="center"/>
    </xf>
    <xf numFmtId="1" fontId="11" fillId="5" borderId="10" xfId="0" applyNumberFormat="1" applyFont="1" applyFill="1" applyBorder="1" applyAlignment="1">
      <alignment horizontal="center"/>
    </xf>
    <xf numFmtId="2" fontId="11" fillId="5" borderId="10" xfId="0" applyNumberFormat="1" applyFont="1" applyFill="1" applyBorder="1" applyAlignment="1">
      <alignment horizontal="center" vertical="center" wrapText="1"/>
    </xf>
    <xf numFmtId="2" fontId="10" fillId="5" borderId="10" xfId="0" applyNumberFormat="1" applyFont="1" applyFill="1" applyBorder="1" applyAlignment="1">
      <alignment horizontal="center" vertical="center" wrapText="1"/>
    </xf>
    <xf numFmtId="1" fontId="10" fillId="5" borderId="10" xfId="0" applyNumberFormat="1" applyFont="1" applyFill="1" applyBorder="1" applyAlignment="1">
      <alignment horizontal="center"/>
    </xf>
    <xf numFmtId="1" fontId="10" fillId="8" borderId="17" xfId="0" applyNumberFormat="1" applyFont="1" applyFill="1" applyBorder="1" applyAlignment="1">
      <alignment horizontal="center"/>
    </xf>
    <xf numFmtId="2" fontId="10" fillId="8" borderId="12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2" fontId="11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2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6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7" borderId="20" xfId="0" applyFont="1" applyFill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0" fillId="7" borderId="20" xfId="0" applyNumberFormat="1" applyFont="1" applyFill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10" fillId="7" borderId="15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horizontal="center" vertical="center" wrapText="1"/>
    </xf>
    <xf numFmtId="2" fontId="10" fillId="7" borderId="9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8" borderId="11" xfId="0" applyFont="1" applyFill="1" applyBorder="1" applyAlignment="1">
      <alignment horizontal="left"/>
    </xf>
    <xf numFmtId="2" fontId="10" fillId="8" borderId="1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9" fillId="7" borderId="23" xfId="0" applyFont="1" applyFill="1" applyBorder="1" applyAlignment="1">
      <alignment horizontal="left"/>
    </xf>
    <xf numFmtId="0" fontId="11" fillId="7" borderId="1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/>
    </xf>
    <xf numFmtId="2" fontId="11" fillId="5" borderId="18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2" fontId="18" fillId="7" borderId="10" xfId="0" applyNumberFormat="1" applyFont="1" applyFill="1" applyBorder="1" applyAlignment="1">
      <alignment horizontal="center"/>
    </xf>
    <xf numFmtId="1" fontId="18" fillId="7" borderId="10" xfId="0" applyNumberFormat="1" applyFont="1" applyFill="1" applyBorder="1" applyAlignment="1">
      <alignment horizontal="center"/>
    </xf>
    <xf numFmtId="2" fontId="18" fillId="5" borderId="18" xfId="0" applyNumberFormat="1" applyFont="1" applyFill="1" applyBorder="1" applyAlignment="1">
      <alignment horizontal="center"/>
    </xf>
    <xf numFmtId="1" fontId="18" fillId="5" borderId="18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horizontal="left"/>
    </xf>
    <xf numFmtId="2" fontId="18" fillId="5" borderId="10" xfId="0" applyNumberFormat="1" applyFont="1" applyFill="1" applyBorder="1" applyAlignment="1">
      <alignment horizontal="center"/>
    </xf>
    <xf numFmtId="1" fontId="18" fillId="5" borderId="10" xfId="0" applyNumberFormat="1" applyFont="1" applyFill="1" applyBorder="1" applyAlignment="1">
      <alignment horizontal="center"/>
    </xf>
    <xf numFmtId="1" fontId="9" fillId="7" borderId="10" xfId="0" applyNumberFormat="1" applyFont="1" applyFill="1" applyBorder="1" applyAlignment="1">
      <alignment horizontal="center"/>
    </xf>
    <xf numFmtId="1" fontId="9" fillId="8" borderId="17" xfId="0" applyNumberFormat="1" applyFont="1" applyFill="1" applyBorder="1" applyAlignment="1">
      <alignment horizontal="center"/>
    </xf>
    <xf numFmtId="0" fontId="19" fillId="0" borderId="0" xfId="0" applyFont="1"/>
    <xf numFmtId="0" fontId="9" fillId="6" borderId="5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center"/>
    </xf>
    <xf numFmtId="2" fontId="11" fillId="0" borderId="9" xfId="0" applyNumberFormat="1" applyFont="1" applyBorder="1" applyAlignment="1">
      <alignment horizontal="center" vertical="center" wrapText="1"/>
    </xf>
    <xf numFmtId="2" fontId="11" fillId="5" borderId="9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6" borderId="24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left"/>
    </xf>
    <xf numFmtId="0" fontId="9" fillId="7" borderId="21" xfId="0" applyFont="1" applyFill="1" applyBorder="1" applyAlignment="1">
      <alignment horizontal="left"/>
    </xf>
    <xf numFmtId="2" fontId="11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2" fontId="18" fillId="0" borderId="28" xfId="0" applyNumberFormat="1" applyFont="1" applyBorder="1" applyAlignment="1">
      <alignment horizontal="center"/>
    </xf>
    <xf numFmtId="2" fontId="18" fillId="0" borderId="27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9" fillId="8" borderId="15" xfId="0" applyNumberFormat="1" applyFont="1" applyFill="1" applyBorder="1" applyAlignment="1">
      <alignment horizontal="left"/>
    </xf>
    <xf numFmtId="2" fontId="9" fillId="8" borderId="10" xfId="0" applyNumberFormat="1" applyFont="1" applyFill="1" applyBorder="1" applyAlignment="1">
      <alignment horizontal="center"/>
    </xf>
    <xf numFmtId="2" fontId="9" fillId="8" borderId="26" xfId="0" applyNumberFormat="1" applyFont="1" applyFill="1" applyBorder="1" applyAlignment="1">
      <alignment horizontal="center"/>
    </xf>
    <xf numFmtId="2" fontId="9" fillId="8" borderId="27" xfId="0" applyNumberFormat="1" applyFont="1" applyFill="1" applyBorder="1" applyAlignment="1">
      <alignment horizontal="center"/>
    </xf>
    <xf numFmtId="2" fontId="9" fillId="8" borderId="9" xfId="0" applyNumberFormat="1" applyFont="1" applyFill="1" applyBorder="1" applyAlignment="1">
      <alignment horizontal="center"/>
    </xf>
    <xf numFmtId="0" fontId="9" fillId="7" borderId="9" xfId="0" applyFont="1" applyFill="1" applyBorder="1" applyAlignment="1">
      <alignment horizontal="left"/>
    </xf>
    <xf numFmtId="2" fontId="18" fillId="0" borderId="10" xfId="0" applyNumberFormat="1" applyFont="1" applyBorder="1" applyAlignment="1">
      <alignment horizontal="center"/>
    </xf>
    <xf numFmtId="2" fontId="9" fillId="6" borderId="11" xfId="0" applyNumberFormat="1" applyFont="1" applyFill="1" applyBorder="1" applyAlignment="1">
      <alignment horizontal="left"/>
    </xf>
    <xf numFmtId="2" fontId="9" fillId="6" borderId="17" xfId="0" applyNumberFormat="1" applyFont="1" applyFill="1" applyBorder="1" applyAlignment="1">
      <alignment horizontal="center"/>
    </xf>
    <xf numFmtId="2" fontId="9" fillId="6" borderId="29" xfId="0" applyNumberFormat="1" applyFont="1" applyFill="1" applyBorder="1" applyAlignment="1">
      <alignment horizontal="center"/>
    </xf>
    <xf numFmtId="2" fontId="9" fillId="6" borderId="30" xfId="0" applyNumberFormat="1" applyFont="1" applyFill="1" applyBorder="1" applyAlignment="1">
      <alignment horizontal="center"/>
    </xf>
    <xf numFmtId="2" fontId="9" fillId="6" borderId="12" xfId="0" applyNumberFormat="1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2" fontId="12" fillId="0" borderId="0" xfId="0" applyNumberFormat="1" applyFont="1" applyAlignment="1">
      <alignment horizontal="center" vertical="center" wrapText="1"/>
    </xf>
    <xf numFmtId="4" fontId="23" fillId="0" borderId="0" xfId="0" applyNumberFormat="1" applyFont="1"/>
    <xf numFmtId="0" fontId="9" fillId="0" borderId="10" xfId="0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4" fillId="0" borderId="0" xfId="0" applyFont="1"/>
    <xf numFmtId="0" fontId="24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left"/>
    </xf>
    <xf numFmtId="0" fontId="6" fillId="3" borderId="18" xfId="0" applyFont="1" applyFill="1" applyBorder="1" applyAlignment="1"/>
    <xf numFmtId="0" fontId="6" fillId="3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7" fillId="0" borderId="36" xfId="0" applyNumberFormat="1" applyFont="1" applyBorder="1" applyAlignment="1">
      <alignment horizontal="right"/>
    </xf>
    <xf numFmtId="4" fontId="7" fillId="0" borderId="31" xfId="0" applyNumberFormat="1" applyFont="1" applyBorder="1" applyAlignment="1">
      <alignment horizontal="right"/>
    </xf>
    <xf numFmtId="4" fontId="7" fillId="3" borderId="35" xfId="0" applyNumberFormat="1" applyFont="1" applyFill="1" applyBorder="1" applyAlignment="1">
      <alignment horizontal="right"/>
    </xf>
    <xf numFmtId="0" fontId="25" fillId="0" borderId="39" xfId="0" applyFont="1" applyBorder="1" applyAlignment="1">
      <alignment horizontal="center"/>
    </xf>
    <xf numFmtId="4" fontId="7" fillId="0" borderId="39" xfId="0" applyNumberFormat="1" applyFont="1" applyBorder="1" applyAlignment="1">
      <alignment horizontal="right"/>
    </xf>
    <xf numFmtId="4" fontId="6" fillId="0" borderId="40" xfId="0" applyNumberFormat="1" applyFont="1" applyBorder="1" applyAlignment="1">
      <alignment horizontal="right"/>
    </xf>
    <xf numFmtId="0" fontId="5" fillId="0" borderId="38" xfId="0" applyFont="1" applyBorder="1" applyAlignment="1">
      <alignment horizontal="center" vertical="center" wrapText="1"/>
    </xf>
    <xf numFmtId="4" fontId="7" fillId="3" borderId="45" xfId="0" applyNumberFormat="1" applyFont="1" applyFill="1" applyBorder="1" applyAlignment="1">
      <alignment horizontal="right"/>
    </xf>
    <xf numFmtId="4" fontId="7" fillId="3" borderId="46" xfId="0" applyNumberFormat="1" applyFont="1" applyFill="1" applyBorder="1" applyAlignment="1">
      <alignment horizontal="right"/>
    </xf>
    <xf numFmtId="4" fontId="7" fillId="3" borderId="47" xfId="0" applyNumberFormat="1" applyFont="1" applyFill="1" applyBorder="1" applyAlignment="1">
      <alignment horizontal="right"/>
    </xf>
    <xf numFmtId="4" fontId="5" fillId="0" borderId="38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4" fontId="6" fillId="2" borderId="53" xfId="0" applyNumberFormat="1" applyFont="1" applyFill="1" applyBorder="1" applyAlignment="1">
      <alignment horizontal="center"/>
    </xf>
    <xf numFmtId="0" fontId="4" fillId="0" borderId="54" xfId="0" applyFont="1" applyBorder="1" applyAlignment="1">
      <alignment horizontal="center" vertical="center" wrapText="1"/>
    </xf>
    <xf numFmtId="4" fontId="4" fillId="2" borderId="55" xfId="0" applyNumberFormat="1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5" fillId="0" borderId="59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4" fontId="5" fillId="0" borderId="61" xfId="0" applyNumberFormat="1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4" fontId="6" fillId="0" borderId="18" xfId="0" applyNumberFormat="1" applyFont="1" applyFill="1" applyBorder="1" applyAlignment="1">
      <alignment horizontal="right"/>
    </xf>
    <xf numFmtId="164" fontId="6" fillId="0" borderId="35" xfId="0" applyNumberFormat="1" applyFont="1" applyFill="1" applyBorder="1" applyAlignment="1">
      <alignment horizontal="right"/>
    </xf>
    <xf numFmtId="0" fontId="6" fillId="0" borderId="36" xfId="0" applyFont="1" applyBorder="1" applyAlignment="1">
      <alignment horizontal="center"/>
    </xf>
    <xf numFmtId="4" fontId="6" fillId="0" borderId="36" xfId="0" applyNumberFormat="1" applyFont="1" applyBorder="1" applyAlignment="1">
      <alignment horizontal="right"/>
    </xf>
    <xf numFmtId="0" fontId="4" fillId="0" borderId="54" xfId="0" applyFont="1" applyBorder="1" applyAlignment="1">
      <alignment horizontal="left" vertical="center" wrapText="1"/>
    </xf>
    <xf numFmtId="0" fontId="6" fillId="0" borderId="65" xfId="0" applyFont="1" applyBorder="1" applyAlignment="1"/>
    <xf numFmtId="0" fontId="6" fillId="0" borderId="66" xfId="0" applyFont="1" applyBorder="1" applyAlignment="1">
      <alignment horizontal="center"/>
    </xf>
    <xf numFmtId="4" fontId="6" fillId="0" borderId="66" xfId="0" applyNumberFormat="1" applyFont="1" applyFill="1" applyBorder="1" applyAlignment="1">
      <alignment horizontal="right"/>
    </xf>
    <xf numFmtId="164" fontId="6" fillId="0" borderId="67" xfId="0" applyNumberFormat="1" applyFont="1" applyFill="1" applyBorder="1" applyAlignment="1">
      <alignment horizontal="right"/>
    </xf>
    <xf numFmtId="4" fontId="6" fillId="0" borderId="68" xfId="0" applyNumberFormat="1" applyFont="1" applyFill="1" applyBorder="1" applyAlignment="1">
      <alignment horizontal="center"/>
    </xf>
    <xf numFmtId="0" fontId="6" fillId="0" borderId="69" xfId="0" applyFont="1" applyBorder="1" applyAlignment="1"/>
    <xf numFmtId="4" fontId="6" fillId="0" borderId="56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0" fillId="0" borderId="0" xfId="0" applyFont="1" applyAlignment="1"/>
    <xf numFmtId="0" fontId="32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0" fontId="33" fillId="0" borderId="0" xfId="0" applyFont="1"/>
    <xf numFmtId="0" fontId="37" fillId="0" borderId="0" xfId="0" applyFont="1"/>
    <xf numFmtId="0" fontId="38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3" fillId="0" borderId="0" xfId="0" applyFont="1"/>
    <xf numFmtId="0" fontId="43" fillId="0" borderId="0" xfId="0" applyFont="1" applyAlignment="1">
      <alignment horizontal="left"/>
    </xf>
    <xf numFmtId="165" fontId="40" fillId="0" borderId="0" xfId="0" applyNumberFormat="1" applyFont="1" applyAlignment="1">
      <alignment horizontal="right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4" fillId="0" borderId="1" xfId="0" applyFont="1" applyBorder="1" applyAlignment="1">
      <alignment wrapText="1"/>
    </xf>
    <xf numFmtId="0" fontId="34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2" fillId="0" borderId="0" xfId="0" applyFont="1" applyAlignment="1">
      <alignment horizontal="right" vertical="center" wrapText="1"/>
    </xf>
    <xf numFmtId="0" fontId="38" fillId="0" borderId="0" xfId="0" applyFont="1" applyAlignment="1">
      <alignment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2" fontId="34" fillId="0" borderId="3" xfId="0" applyNumberFormat="1" applyFont="1" applyBorder="1" applyAlignment="1">
      <alignment horizontal="center" vertical="center" wrapText="1"/>
    </xf>
    <xf numFmtId="2" fontId="32" fillId="0" borderId="3" xfId="0" applyNumberFormat="1" applyFont="1" applyBorder="1" applyAlignment="1">
      <alignment horizontal="left" vertical="center" wrapText="1"/>
    </xf>
    <xf numFmtId="2" fontId="34" fillId="0" borderId="3" xfId="0" applyNumberFormat="1" applyFont="1" applyBorder="1" applyAlignment="1">
      <alignment horizontal="left" vertical="center" wrapText="1"/>
    </xf>
    <xf numFmtId="2" fontId="32" fillId="0" borderId="3" xfId="0" applyNumberFormat="1" applyFont="1" applyBorder="1" applyAlignment="1">
      <alignment horizontal="center" vertical="center" wrapText="1"/>
    </xf>
    <xf numFmtId="0" fontId="47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0" xfId="0" applyFont="1" applyAlignment="1">
      <alignment horizontal="left" vertical="center"/>
    </xf>
    <xf numFmtId="0" fontId="38" fillId="0" borderId="0" xfId="0" applyFont="1" applyAlignment="1">
      <alignment vertical="top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7" fillId="0" borderId="0" xfId="0" applyFont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6" fillId="0" borderId="0" xfId="0" applyFont="1"/>
    <xf numFmtId="0" fontId="0" fillId="0" borderId="0" xfId="0" applyFont="1" applyAlignment="1"/>
    <xf numFmtId="165" fontId="4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42" fillId="0" borderId="31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 wrapText="1"/>
    </xf>
    <xf numFmtId="49" fontId="42" fillId="0" borderId="31" xfId="0" applyNumberFormat="1" applyFont="1" applyBorder="1" applyAlignment="1">
      <alignment horizontal="center" vertical="center"/>
    </xf>
    <xf numFmtId="0" fontId="4" fillId="0" borderId="22" xfId="0" applyFont="1" applyBorder="1"/>
    <xf numFmtId="0" fontId="6" fillId="0" borderId="44" xfId="0" applyFont="1" applyBorder="1" applyAlignment="1">
      <alignment wrapText="1"/>
    </xf>
    <xf numFmtId="0" fontId="40" fillId="0" borderId="0" xfId="0" applyFont="1" applyAlignment="1"/>
    <xf numFmtId="0" fontId="40" fillId="0" borderId="0" xfId="0" applyNumberFormat="1" applyFont="1" applyAlignment="1"/>
    <xf numFmtId="0" fontId="35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6" fillId="0" borderId="56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left" vertical="center" wrapText="1"/>
    </xf>
    <xf numFmtId="0" fontId="40" fillId="0" borderId="56" xfId="0" applyFont="1" applyBorder="1" applyAlignment="1">
      <alignment horizontal="justify" vertical="center" wrapText="1"/>
    </xf>
    <xf numFmtId="0" fontId="36" fillId="0" borderId="31" xfId="0" applyFont="1" applyBorder="1" applyAlignment="1">
      <alignment vertical="center" wrapText="1"/>
    </xf>
    <xf numFmtId="165" fontId="36" fillId="0" borderId="56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42" fillId="0" borderId="56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 wrapText="1"/>
    </xf>
    <xf numFmtId="0" fontId="36" fillId="0" borderId="78" xfId="0" applyFont="1" applyBorder="1" applyAlignment="1">
      <alignment vertical="center" wrapText="1"/>
    </xf>
    <xf numFmtId="0" fontId="42" fillId="0" borderId="78" xfId="0" applyFont="1" applyBorder="1" applyAlignment="1">
      <alignment horizontal="center" vertical="center"/>
    </xf>
    <xf numFmtId="0" fontId="42" fillId="0" borderId="79" xfId="0" applyFont="1" applyBorder="1" applyAlignment="1">
      <alignment horizontal="center" vertical="center" wrapText="1"/>
    </xf>
    <xf numFmtId="49" fontId="36" fillId="0" borderId="0" xfId="0" applyNumberFormat="1" applyFont="1" applyAlignment="1">
      <alignment horizontal="center" vertical="center"/>
    </xf>
    <xf numFmtId="49" fontId="40" fillId="0" borderId="71" xfId="0" applyNumberFormat="1" applyFont="1" applyBorder="1" applyAlignment="1">
      <alignment horizontal="center" vertical="center"/>
    </xf>
    <xf numFmtId="49" fontId="36" fillId="0" borderId="71" xfId="0" applyNumberFormat="1" applyFont="1" applyBorder="1" applyAlignment="1">
      <alignment horizontal="center" vertical="center"/>
    </xf>
    <xf numFmtId="49" fontId="36" fillId="0" borderId="77" xfId="0" applyNumberFormat="1" applyFont="1" applyBorder="1" applyAlignment="1">
      <alignment horizontal="center" vertical="center"/>
    </xf>
    <xf numFmtId="0" fontId="36" fillId="0" borderId="0" xfId="0" applyFont="1" applyAlignment="1"/>
    <xf numFmtId="49" fontId="36" fillId="0" borderId="22" xfId="0" applyNumberFormat="1" applyFont="1" applyBorder="1" applyAlignment="1">
      <alignment horizontal="center" vertical="center"/>
    </xf>
    <xf numFmtId="0" fontId="36" fillId="0" borderId="22" xfId="0" applyFont="1" applyBorder="1" applyAlignment="1">
      <alignment vertical="center" wrapText="1"/>
    </xf>
    <xf numFmtId="0" fontId="42" fillId="0" borderId="22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 wrapText="1"/>
    </xf>
    <xf numFmtId="2" fontId="41" fillId="0" borderId="0" xfId="0" applyNumberFormat="1" applyFont="1" applyAlignment="1"/>
    <xf numFmtId="0" fontId="50" fillId="0" borderId="0" xfId="0" applyFont="1" applyAlignment="1"/>
    <xf numFmtId="0" fontId="46" fillId="0" borderId="0" xfId="0" applyFont="1" applyAlignment="1"/>
    <xf numFmtId="0" fontId="49" fillId="9" borderId="71" xfId="0" applyFont="1" applyFill="1" applyBorder="1" applyAlignment="1">
      <alignment horizontal="center" vertical="center" wrapText="1"/>
    </xf>
    <xf numFmtId="0" fontId="49" fillId="9" borderId="31" xfId="0" applyFont="1" applyFill="1" applyBorder="1" applyAlignment="1">
      <alignment horizontal="center" vertical="center" wrapText="1"/>
    </xf>
    <xf numFmtId="0" fontId="49" fillId="9" borderId="56" xfId="0" applyFont="1" applyFill="1" applyBorder="1" applyAlignment="1">
      <alignment horizontal="center" vertical="center" wrapText="1"/>
    </xf>
    <xf numFmtId="0" fontId="49" fillId="0" borderId="56" xfId="0" applyFont="1" applyBorder="1" applyAlignment="1"/>
    <xf numFmtId="49" fontId="49" fillId="9" borderId="71" xfId="0" applyNumberFormat="1" applyFont="1" applyFill="1" applyBorder="1" applyAlignment="1">
      <alignment horizontal="center" vertical="center" wrapText="1"/>
    </xf>
    <xf numFmtId="0" fontId="49" fillId="9" borderId="31" xfId="0" applyFont="1" applyFill="1" applyBorder="1" applyAlignment="1">
      <alignment horizontal="left" vertical="center" wrapText="1"/>
    </xf>
    <xf numFmtId="165" fontId="41" fillId="0" borderId="56" xfId="0" applyNumberFormat="1" applyFont="1" applyBorder="1" applyAlignment="1"/>
    <xf numFmtId="49" fontId="41" fillId="9" borderId="71" xfId="0" applyNumberFormat="1" applyFont="1" applyFill="1" applyBorder="1" applyAlignment="1">
      <alignment horizontal="center" vertical="center" wrapText="1"/>
    </xf>
    <xf numFmtId="0" fontId="41" fillId="0" borderId="56" xfId="0" applyFont="1" applyBorder="1" applyAlignment="1"/>
    <xf numFmtId="165" fontId="41" fillId="0" borderId="56" xfId="0" applyNumberFormat="1" applyFont="1" applyBorder="1" applyAlignment="1">
      <alignment vertical="center"/>
    </xf>
    <xf numFmtId="165" fontId="41" fillId="0" borderId="56" xfId="0" applyNumberFormat="1" applyFont="1" applyBorder="1" applyAlignment="1">
      <alignment horizontal="right" vertical="center"/>
    </xf>
    <xf numFmtId="49" fontId="49" fillId="9" borderId="71" xfId="0" applyNumberFormat="1" applyFont="1" applyFill="1" applyBorder="1" applyAlignment="1">
      <alignment vertical="top" wrapText="1"/>
    </xf>
    <xf numFmtId="49" fontId="49" fillId="9" borderId="31" xfId="0" applyNumberFormat="1" applyFont="1" applyFill="1" applyBorder="1" applyAlignment="1">
      <alignment horizontal="center" vertical="center" wrapText="1"/>
    </xf>
    <xf numFmtId="49" fontId="41" fillId="9" borderId="77" xfId="0" applyNumberFormat="1" applyFont="1" applyFill="1" applyBorder="1" applyAlignment="1">
      <alignment horizontal="center" vertical="center" wrapText="1"/>
    </xf>
    <xf numFmtId="0" fontId="49" fillId="9" borderId="78" xfId="0" applyFont="1" applyFill="1" applyBorder="1" applyAlignment="1">
      <alignment horizontal="center" vertical="center" wrapText="1"/>
    </xf>
    <xf numFmtId="165" fontId="41" fillId="0" borderId="79" xfId="0" applyNumberFormat="1" applyFont="1" applyBorder="1" applyAlignment="1"/>
    <xf numFmtId="49" fontId="49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0" fontId="49" fillId="0" borderId="0" xfId="0" applyFont="1" applyAlignment="1"/>
    <xf numFmtId="165" fontId="41" fillId="0" borderId="56" xfId="0" applyNumberFormat="1" applyFont="1" applyBorder="1" applyAlignment="1">
      <alignment horizontal="center" vertical="center" wrapText="1"/>
    </xf>
    <xf numFmtId="165" fontId="41" fillId="0" borderId="56" xfId="0" applyNumberFormat="1" applyFont="1" applyBorder="1" applyAlignment="1">
      <alignment horizontal="center" vertical="center"/>
    </xf>
    <xf numFmtId="0" fontId="49" fillId="9" borderId="31" xfId="0" applyFont="1" applyFill="1" applyBorder="1" applyAlignment="1">
      <alignment horizontal="center" vertical="center"/>
    </xf>
    <xf numFmtId="49" fontId="41" fillId="9" borderId="52" xfId="0" applyNumberFormat="1" applyFont="1" applyFill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/>
    </xf>
    <xf numFmtId="49" fontId="49" fillId="9" borderId="77" xfId="0" applyNumberFormat="1" applyFont="1" applyFill="1" applyBorder="1" applyAlignment="1">
      <alignment horizontal="center" vertical="center" wrapText="1"/>
    </xf>
    <xf numFmtId="0" fontId="41" fillId="0" borderId="79" xfId="0" applyFont="1" applyBorder="1" applyAlignment="1">
      <alignment horizontal="center" vertical="center"/>
    </xf>
    <xf numFmtId="0" fontId="51" fillId="9" borderId="72" xfId="0" applyFont="1" applyFill="1" applyBorder="1" applyAlignment="1">
      <alignment horizontal="center" vertical="center" wrapText="1"/>
    </xf>
    <xf numFmtId="0" fontId="51" fillId="9" borderId="70" xfId="0" applyFont="1" applyFill="1" applyBorder="1" applyAlignment="1">
      <alignment horizontal="center" vertical="center" wrapText="1"/>
    </xf>
    <xf numFmtId="0" fontId="51" fillId="0" borderId="68" xfId="0" applyFont="1" applyBorder="1" applyAlignment="1">
      <alignment horizontal="center" vertical="center" wrapText="1"/>
    </xf>
    <xf numFmtId="0" fontId="51" fillId="9" borderId="71" xfId="0" applyFont="1" applyFill="1" applyBorder="1" applyAlignment="1">
      <alignment horizontal="center" vertical="center" wrapText="1"/>
    </xf>
    <xf numFmtId="0" fontId="51" fillId="9" borderId="31" xfId="0" applyFont="1" applyFill="1" applyBorder="1" applyAlignment="1">
      <alignment horizontal="center" vertical="center" wrapText="1"/>
    </xf>
    <xf numFmtId="0" fontId="51" fillId="9" borderId="56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wrapText="1"/>
    </xf>
    <xf numFmtId="0" fontId="51" fillId="9" borderId="70" xfId="0" applyFont="1" applyFill="1" applyBorder="1" applyAlignment="1">
      <alignment vertical="center" wrapText="1"/>
    </xf>
    <xf numFmtId="0" fontId="49" fillId="9" borderId="31" xfId="0" applyFont="1" applyFill="1" applyBorder="1" applyAlignment="1">
      <alignment vertical="center" wrapText="1"/>
    </xf>
    <xf numFmtId="0" fontId="41" fillId="9" borderId="31" xfId="0" applyFont="1" applyFill="1" applyBorder="1" applyAlignment="1">
      <alignment vertical="center" wrapText="1"/>
    </xf>
    <xf numFmtId="0" fontId="49" fillId="9" borderId="78" xfId="0" applyFont="1" applyFill="1" applyBorder="1" applyAlignment="1">
      <alignment vertical="center" wrapText="1"/>
    </xf>
    <xf numFmtId="0" fontId="33" fillId="0" borderId="0" xfId="0" applyFont="1" applyAlignment="1"/>
    <xf numFmtId="0" fontId="51" fillId="9" borderId="31" xfId="0" applyFont="1" applyFill="1" applyBorder="1" applyAlignment="1">
      <alignment vertical="center" wrapText="1"/>
    </xf>
    <xf numFmtId="0" fontId="11" fillId="0" borderId="0" xfId="0" applyFont="1" applyAlignment="1"/>
    <xf numFmtId="0" fontId="43" fillId="0" borderId="0" xfId="0" applyFont="1" applyAlignment="1"/>
    <xf numFmtId="0" fontId="42" fillId="0" borderId="0" xfId="0" applyFont="1" applyAlignment="1"/>
    <xf numFmtId="0" fontId="36" fillId="0" borderId="78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50" fillId="0" borderId="0" xfId="0" applyFont="1" applyAlignment="1">
      <alignment horizontal="left"/>
    </xf>
    <xf numFmtId="0" fontId="51" fillId="9" borderId="70" xfId="0" applyFont="1" applyFill="1" applyBorder="1" applyAlignment="1">
      <alignment horizontal="left" vertical="center" wrapText="1"/>
    </xf>
    <xf numFmtId="0" fontId="49" fillId="0" borderId="0" xfId="0" applyFont="1" applyAlignment="1">
      <alignment horizontal="left"/>
    </xf>
    <xf numFmtId="0" fontId="51" fillId="9" borderId="31" xfId="0" applyFont="1" applyFill="1" applyBorder="1" applyAlignment="1">
      <alignment horizontal="left" vertical="center" wrapText="1"/>
    </xf>
    <xf numFmtId="0" fontId="40" fillId="0" borderId="74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36" fillId="0" borderId="31" xfId="0" applyFont="1" applyBorder="1" applyAlignment="1">
      <alignment horizontal="left" vertical="top" wrapText="1"/>
    </xf>
    <xf numFmtId="49" fontId="36" fillId="0" borderId="31" xfId="0" applyNumberFormat="1" applyFont="1" applyBorder="1" applyAlignment="1">
      <alignment horizontal="center" vertical="center" wrapText="1"/>
    </xf>
    <xf numFmtId="0" fontId="42" fillId="0" borderId="31" xfId="0" applyFont="1" applyBorder="1" applyAlignment="1">
      <alignment wrapText="1"/>
    </xf>
    <xf numFmtId="0" fontId="36" fillId="0" borderId="56" xfId="0" applyFont="1" applyBorder="1" applyAlignment="1">
      <alignment horizontal="left" vertical="center" wrapText="1" indent="2"/>
    </xf>
    <xf numFmtId="165" fontId="36" fillId="0" borderId="56" xfId="0" applyNumberFormat="1" applyFont="1" applyBorder="1" applyAlignment="1">
      <alignment horizontal="left" vertical="center" wrapText="1" indent="2"/>
    </xf>
    <xf numFmtId="0" fontId="49" fillId="9" borderId="8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8" fillId="0" borderId="22" xfId="0" applyFont="1" applyBorder="1" applyAlignment="1">
      <alignment horizontal="center"/>
    </xf>
    <xf numFmtId="0" fontId="38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5" fillId="0" borderId="0" xfId="0" applyFont="1" applyAlignment="1"/>
    <xf numFmtId="0" fontId="32" fillId="0" borderId="32" xfId="0" applyFont="1" applyBorder="1" applyAlignment="1">
      <alignment horizontal="center" vertical="center" wrapText="1"/>
    </xf>
    <xf numFmtId="0" fontId="46" fillId="0" borderId="16" xfId="0" applyFont="1" applyBorder="1"/>
    <xf numFmtId="0" fontId="32" fillId="0" borderId="4" xfId="0" applyFont="1" applyBorder="1" applyAlignment="1">
      <alignment horizontal="center" vertical="center" wrapText="1"/>
    </xf>
    <xf numFmtId="0" fontId="46" fillId="0" borderId="3" xfId="0" applyFont="1" applyBorder="1"/>
    <xf numFmtId="0" fontId="26" fillId="0" borderId="0" xfId="0" applyFont="1" applyAlignment="1">
      <alignment horizontal="center"/>
    </xf>
    <xf numFmtId="0" fontId="27" fillId="0" borderId="41" xfId="0" applyFont="1" applyBorder="1" applyAlignment="1">
      <alignment horizontal="center" vertical="center" wrapText="1"/>
    </xf>
    <xf numFmtId="0" fontId="28" fillId="0" borderId="42" xfId="0" applyFont="1" applyBorder="1"/>
    <xf numFmtId="0" fontId="28" fillId="0" borderId="43" xfId="0" applyFont="1" applyBorder="1"/>
    <xf numFmtId="0" fontId="26" fillId="0" borderId="0" xfId="0" applyFont="1" applyAlignment="1">
      <alignment horizontal="center" vertical="center"/>
    </xf>
    <xf numFmtId="0" fontId="31" fillId="0" borderId="0" xfId="0" applyFont="1" applyAlignment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9" fillId="0" borderId="37" xfId="0" applyFont="1" applyBorder="1" applyAlignment="1">
      <alignment horizontal="center" vertical="center" wrapText="1"/>
    </xf>
    <xf numFmtId="0" fontId="30" fillId="0" borderId="37" xfId="0" applyFont="1" applyBorder="1"/>
    <xf numFmtId="0" fontId="30" fillId="0" borderId="62" xfId="0" applyFont="1" applyBorder="1"/>
    <xf numFmtId="0" fontId="27" fillId="0" borderId="58" xfId="0" applyFont="1" applyBorder="1" applyAlignment="1">
      <alignment vertical="center" wrapText="1"/>
    </xf>
    <xf numFmtId="0" fontId="28" fillId="0" borderId="64" xfId="0" applyFont="1" applyBorder="1"/>
    <xf numFmtId="0" fontId="28" fillId="0" borderId="63" xfId="0" applyFont="1" applyBorder="1"/>
    <xf numFmtId="49" fontId="36" fillId="0" borderId="71" xfId="0" applyNumberFormat="1" applyFont="1" applyBorder="1" applyAlignment="1">
      <alignment horizontal="center" vertical="center"/>
    </xf>
    <xf numFmtId="0" fontId="40" fillId="0" borderId="41" xfId="0" applyFont="1" applyBorder="1" applyAlignment="1">
      <alignment horizontal="center" wrapText="1"/>
    </xf>
    <xf numFmtId="0" fontId="40" fillId="0" borderId="42" xfId="0" applyFont="1" applyBorder="1" applyAlignment="1">
      <alignment horizontal="center" wrapText="1"/>
    </xf>
    <xf numFmtId="0" fontId="40" fillId="0" borderId="43" xfId="0" applyFont="1" applyBorder="1" applyAlignment="1">
      <alignment horizontal="center" wrapText="1"/>
    </xf>
    <xf numFmtId="0" fontId="48" fillId="0" borderId="31" xfId="0" applyFont="1" applyBorder="1" applyAlignment="1">
      <alignment horizontal="left" vertical="center" wrapText="1"/>
    </xf>
    <xf numFmtId="0" fontId="48" fillId="0" borderId="56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48" fillId="0" borderId="31" xfId="0" applyFont="1" applyBorder="1" applyAlignment="1">
      <alignment horizontal="left"/>
    </xf>
    <xf numFmtId="0" fontId="48" fillId="0" borderId="56" xfId="0" applyFont="1" applyBorder="1" applyAlignment="1">
      <alignment horizontal="left"/>
    </xf>
    <xf numFmtId="0" fontId="36" fillId="0" borderId="31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 wrapText="1"/>
    </xf>
    <xf numFmtId="49" fontId="25" fillId="0" borderId="72" xfId="0" applyNumberFormat="1" applyFont="1" applyBorder="1" applyAlignment="1">
      <alignment horizontal="center" vertical="center"/>
    </xf>
    <xf numFmtId="49" fontId="25" fillId="0" borderId="71" xfId="0" applyNumberFormat="1" applyFont="1" applyBorder="1" applyAlignment="1">
      <alignment horizontal="center" vertical="center"/>
    </xf>
    <xf numFmtId="0" fontId="42" fillId="0" borderId="31" xfId="0" applyFont="1" applyBorder="1" applyAlignment="1">
      <alignment horizontal="left"/>
    </xf>
    <xf numFmtId="0" fontId="42" fillId="0" borderId="56" xfId="0" applyFont="1" applyBorder="1" applyAlignment="1">
      <alignment horizontal="left"/>
    </xf>
    <xf numFmtId="165" fontId="36" fillId="0" borderId="56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vertical="center" wrapText="1"/>
    </xf>
    <xf numFmtId="0" fontId="43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40" fillId="0" borderId="0" xfId="0" applyFont="1" applyAlignment="1">
      <alignment horizontal="center"/>
    </xf>
    <xf numFmtId="0" fontId="43" fillId="0" borderId="31" xfId="0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0" fontId="40" fillId="0" borderId="31" xfId="0" applyFont="1" applyBorder="1" applyAlignment="1">
      <alignment horizontal="center" vertical="center" wrapText="1"/>
    </xf>
    <xf numFmtId="0" fontId="40" fillId="0" borderId="56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/>
    </xf>
    <xf numFmtId="0" fontId="40" fillId="0" borderId="56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41" fillId="9" borderId="71" xfId="0" applyFont="1" applyFill="1" applyBorder="1" applyAlignment="1">
      <alignment horizontal="center" vertical="center" wrapText="1"/>
    </xf>
    <xf numFmtId="0" fontId="41" fillId="9" borderId="3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wrapText="1"/>
    </xf>
    <xf numFmtId="0" fontId="49" fillId="9" borderId="31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top"/>
    </xf>
    <xf numFmtId="0" fontId="41" fillId="0" borderId="41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9" borderId="76" xfId="0" applyFont="1" applyFill="1" applyBorder="1" applyAlignment="1">
      <alignment horizontal="center" vertical="center" wrapText="1"/>
    </xf>
    <xf numFmtId="0" fontId="41" fillId="9" borderId="22" xfId="0" applyFont="1" applyFill="1" applyBorder="1" applyAlignment="1">
      <alignment horizontal="center" vertical="center" wrapText="1"/>
    </xf>
    <xf numFmtId="0" fontId="41" fillId="9" borderId="73" xfId="0" applyFont="1" applyFill="1" applyBorder="1" applyAlignment="1">
      <alignment horizontal="center" vertical="center" wrapText="1"/>
    </xf>
    <xf numFmtId="0" fontId="41" fillId="9" borderId="56" xfId="0" applyFont="1" applyFill="1" applyBorder="1" applyAlignment="1">
      <alignment horizontal="center" vertical="center" wrapText="1"/>
    </xf>
    <xf numFmtId="0" fontId="40" fillId="0" borderId="0" xfId="0" applyNumberFormat="1" applyFont="1" applyAlignment="1">
      <alignment horizontal="left"/>
    </xf>
    <xf numFmtId="0" fontId="36" fillId="0" borderId="0" xfId="0" applyFont="1" applyAlignment="1">
      <alignment horizontal="center"/>
    </xf>
    <xf numFmtId="0" fontId="41" fillId="0" borderId="31" xfId="0" applyFont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justify" vertical="center" wrapText="1"/>
    </xf>
    <xf numFmtId="0" fontId="25" fillId="0" borderId="56" xfId="0" applyFont="1" applyBorder="1" applyAlignment="1">
      <alignment horizontal="justify" vertical="center" wrapText="1"/>
    </xf>
    <xf numFmtId="0" fontId="25" fillId="0" borderId="70" xfId="0" applyFont="1" applyBorder="1" applyAlignment="1">
      <alignment vertical="center" wrapText="1"/>
    </xf>
    <xf numFmtId="0" fontId="25" fillId="0" borderId="31" xfId="0" applyFont="1" applyBorder="1" applyAlignment="1">
      <alignment vertical="center" wrapText="1"/>
    </xf>
    <xf numFmtId="0" fontId="25" fillId="0" borderId="70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right" vertical="center" wrapText="1"/>
    </xf>
    <xf numFmtId="0" fontId="49" fillId="9" borderId="39" xfId="0" applyFont="1" applyFill="1" applyBorder="1" applyAlignment="1">
      <alignment horizontal="left" vertical="center" wrapText="1"/>
    </xf>
    <xf numFmtId="0" fontId="49" fillId="9" borderId="75" xfId="0" applyFont="1" applyFill="1" applyBorder="1" applyAlignment="1">
      <alignment horizontal="left" vertical="center" wrapText="1"/>
    </xf>
    <xf numFmtId="0" fontId="49" fillId="9" borderId="80" xfId="0" applyFont="1" applyFill="1" applyBorder="1" applyAlignment="1">
      <alignment horizontal="left" vertical="center" wrapText="1"/>
    </xf>
    <xf numFmtId="0" fontId="49" fillId="9" borderId="4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36"/>
  <sheetViews>
    <sheetView topLeftCell="A28" workbookViewId="0">
      <selection activeCell="G51" sqref="G51"/>
    </sheetView>
  </sheetViews>
  <sheetFormatPr defaultColWidth="14.42578125" defaultRowHeight="15" customHeight="1"/>
  <cols>
    <col min="1" max="1" width="81" customWidth="1"/>
    <col min="2" max="2" width="13.140625" customWidth="1"/>
    <col min="3" max="3" width="14.7109375" customWidth="1"/>
    <col min="4" max="4" width="12.85546875" customWidth="1"/>
    <col min="5" max="25" width="10.7109375" customWidth="1"/>
  </cols>
  <sheetData>
    <row r="1" spans="1:25" ht="12.75" customHeight="1">
      <c r="A1" s="1"/>
      <c r="B1" s="358"/>
      <c r="C1" s="358"/>
      <c r="D1" s="35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customHeight="1">
      <c r="A2" s="1"/>
      <c r="B2" s="358"/>
      <c r="C2" s="358"/>
      <c r="D2" s="35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 customHeight="1">
      <c r="A3" s="1"/>
      <c r="B3" s="358"/>
      <c r="C3" s="358"/>
      <c r="D3" s="35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75" customHeight="1">
      <c r="A4" s="3"/>
      <c r="B4" s="358"/>
      <c r="C4" s="358"/>
      <c r="D4" s="35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customHeight="1">
      <c r="A5" s="3"/>
      <c r="B5" s="358"/>
      <c r="C5" s="358"/>
      <c r="D5" s="35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>
      <c r="A6" s="180"/>
      <c r="B6" s="360" t="s">
        <v>155</v>
      </c>
      <c r="C6" s="360"/>
      <c r="D6" s="360"/>
      <c r="E6" s="360"/>
      <c r="F6" s="2"/>
      <c r="G6" s="2"/>
      <c r="H6" s="360"/>
      <c r="I6" s="360"/>
      <c r="J6" s="360"/>
      <c r="K6" s="36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customHeight="1">
      <c r="A7" s="256"/>
      <c r="B7" s="357" t="s">
        <v>162</v>
      </c>
      <c r="C7" s="357"/>
      <c r="D7" s="357"/>
      <c r="E7" s="357"/>
      <c r="F7" s="2"/>
      <c r="G7" s="2"/>
      <c r="H7" s="360"/>
      <c r="I7" s="360"/>
      <c r="J7" s="360"/>
      <c r="K7" s="36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75" customHeight="1">
      <c r="A8" s="256" t="s">
        <v>151</v>
      </c>
      <c r="B8" s="357" t="s">
        <v>163</v>
      </c>
      <c r="C8" s="357"/>
      <c r="D8" s="357"/>
      <c r="E8" s="357"/>
      <c r="F8" s="2"/>
      <c r="G8" s="2"/>
      <c r="H8" s="360"/>
      <c r="I8" s="360"/>
      <c r="J8" s="360"/>
      <c r="K8" s="36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>
      <c r="A9" s="256"/>
      <c r="B9" s="357"/>
      <c r="C9" s="357"/>
      <c r="D9" s="357"/>
      <c r="E9" s="357"/>
      <c r="F9" s="2"/>
      <c r="G9" s="2"/>
      <c r="H9" s="360"/>
      <c r="I9" s="360"/>
      <c r="J9" s="360"/>
      <c r="K9" s="36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>
      <c r="A10" s="256" t="s">
        <v>152</v>
      </c>
      <c r="B10" s="357" t="s">
        <v>23</v>
      </c>
      <c r="C10" s="357"/>
      <c r="D10" s="357"/>
      <c r="E10" s="357"/>
      <c r="F10" s="2"/>
      <c r="G10" s="2"/>
      <c r="H10" s="360"/>
      <c r="I10" s="360"/>
      <c r="J10" s="360"/>
      <c r="K10" s="36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75" customHeight="1">
      <c r="A11" s="260"/>
      <c r="B11" s="357"/>
      <c r="C11" s="357"/>
      <c r="D11" s="357"/>
      <c r="E11" s="357"/>
      <c r="F11" s="2"/>
      <c r="G11" s="2"/>
      <c r="H11" s="360"/>
      <c r="I11" s="360"/>
      <c r="J11" s="360"/>
      <c r="K11" s="36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75" customHeight="1">
      <c r="A12" s="260"/>
      <c r="B12" s="357" t="s">
        <v>154</v>
      </c>
      <c r="C12" s="357"/>
      <c r="D12" s="357"/>
      <c r="E12" s="357"/>
      <c r="F12" s="2"/>
      <c r="G12" s="2"/>
      <c r="H12" s="360"/>
      <c r="I12" s="360"/>
      <c r="J12" s="360"/>
      <c r="K12" s="36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75" customHeight="1">
      <c r="A13" s="256" t="s">
        <v>153</v>
      </c>
      <c r="B13" s="357"/>
      <c r="C13" s="357"/>
      <c r="D13" s="357"/>
      <c r="E13" s="357"/>
      <c r="F13" s="2"/>
      <c r="G13" s="2"/>
      <c r="H13" s="360"/>
      <c r="I13" s="360"/>
      <c r="J13" s="360"/>
      <c r="K13" s="36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>
      <c r="A14" s="243"/>
      <c r="B14" s="357" t="s">
        <v>346</v>
      </c>
      <c r="C14" s="357"/>
      <c r="D14" s="357"/>
      <c r="E14" s="357"/>
      <c r="F14" s="2"/>
      <c r="G14" s="2"/>
      <c r="H14" s="360"/>
      <c r="I14" s="360"/>
      <c r="J14" s="360"/>
      <c r="K14" s="36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>
      <c r="A15" s="256" t="s">
        <v>345</v>
      </c>
      <c r="B15" s="357"/>
      <c r="C15" s="357"/>
      <c r="D15" s="357"/>
      <c r="E15" s="22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>
      <c r="A16" s="244"/>
      <c r="B16" s="359"/>
      <c r="C16" s="359"/>
      <c r="D16" s="359"/>
      <c r="E16" s="22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1" customHeight="1">
      <c r="A17" s="235" t="s">
        <v>156</v>
      </c>
      <c r="B17" s="236"/>
      <c r="C17" s="229"/>
      <c r="D17" s="2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s="178" customFormat="1" ht="21" customHeight="1">
      <c r="A18" s="237" t="s">
        <v>157</v>
      </c>
      <c r="B18" s="236"/>
      <c r="C18" s="229"/>
      <c r="D18" s="2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>
      <c r="A19" s="235" t="s">
        <v>158</v>
      </c>
      <c r="B19" s="236"/>
      <c r="C19" s="229"/>
      <c r="D19" s="2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.75" customHeight="1">
      <c r="A20" s="238" t="s">
        <v>159</v>
      </c>
      <c r="B20" s="236"/>
      <c r="C20" s="229"/>
      <c r="D20" s="2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" customHeight="1">
      <c r="A21" s="239" t="s">
        <v>160</v>
      </c>
      <c r="B21" s="236"/>
      <c r="C21" s="229"/>
      <c r="D21" s="2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.75" customHeight="1">
      <c r="A22" s="240"/>
      <c r="B22" s="236"/>
      <c r="C22" s="229"/>
      <c r="D22" s="2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customHeight="1">
      <c r="A23" s="241" t="s">
        <v>161</v>
      </c>
      <c r="B23" s="236"/>
      <c r="C23" s="229"/>
      <c r="D23" s="2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>
      <c r="A24" s="225"/>
      <c r="B24" s="236"/>
      <c r="C24" s="229"/>
      <c r="D24" s="22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>
      <c r="A25" s="242" t="s">
        <v>236</v>
      </c>
      <c r="B25" s="236"/>
      <c r="C25" s="229"/>
      <c r="D25" s="2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7.75" customHeight="1">
      <c r="A26" s="363" t="s">
        <v>237</v>
      </c>
      <c r="B26" s="363"/>
      <c r="C26" s="363"/>
      <c r="D26" s="36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9.25" customHeight="1">
      <c r="A27" s="363" t="s">
        <v>347</v>
      </c>
      <c r="B27" s="363"/>
      <c r="C27" s="363"/>
      <c r="D27" s="36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>
      <c r="A28" s="363" t="s">
        <v>238</v>
      </c>
      <c r="B28" s="363"/>
      <c r="C28" s="363"/>
      <c r="D28" s="36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3" customHeight="1">
      <c r="A29" s="362" t="s">
        <v>239</v>
      </c>
      <c r="B29" s="362"/>
      <c r="C29" s="362"/>
      <c r="D29" s="36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customHeight="1">
      <c r="A30" s="243" t="s">
        <v>0</v>
      </c>
      <c r="B30" s="236"/>
      <c r="C30" s="229"/>
      <c r="D30" s="22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customHeight="1" thickBot="1">
      <c r="A31" s="244"/>
      <c r="B31" s="236"/>
      <c r="C31" s="229"/>
      <c r="D31" s="22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customHeight="1">
      <c r="A32" s="368" t="s">
        <v>166</v>
      </c>
      <c r="B32" s="364" t="s">
        <v>164</v>
      </c>
      <c r="C32" s="364" t="s">
        <v>165</v>
      </c>
      <c r="D32" s="370" t="s">
        <v>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customHeight="1" thickBot="1">
      <c r="A33" s="369"/>
      <c r="B33" s="365"/>
      <c r="C33" s="365"/>
      <c r="D33" s="37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5" customHeight="1" thickBot="1">
      <c r="A34" s="245" t="s">
        <v>2</v>
      </c>
      <c r="B34" s="246">
        <v>2</v>
      </c>
      <c r="C34" s="246">
        <v>3</v>
      </c>
      <c r="D34" s="246">
        <v>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customHeight="1" thickBot="1">
      <c r="A35" s="247" t="s">
        <v>240</v>
      </c>
      <c r="B35" s="248">
        <f>B37+B38+B39+B41+B43+B44+B45+B47+B40+B46+B42</f>
        <v>5981316</v>
      </c>
      <c r="C35" s="249"/>
      <c r="D35" s="250">
        <f t="shared" ref="D35:D47" si="0">B35+C35</f>
        <v>5981316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customHeight="1" thickBot="1">
      <c r="A36" s="247" t="s">
        <v>241</v>
      </c>
      <c r="B36" s="251">
        <f>B35</f>
        <v>5981316</v>
      </c>
      <c r="C36" s="249"/>
      <c r="D36" s="250">
        <f t="shared" si="0"/>
        <v>5981316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customHeight="1" thickBot="1">
      <c r="A37" s="252" t="s">
        <v>3</v>
      </c>
      <c r="B37" s="251">
        <v>4258826</v>
      </c>
      <c r="C37" s="249"/>
      <c r="D37" s="250">
        <f t="shared" si="0"/>
        <v>4258826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customHeight="1" thickBot="1">
      <c r="A38" s="252" t="s">
        <v>4</v>
      </c>
      <c r="B38" s="248">
        <v>937000</v>
      </c>
      <c r="C38" s="249"/>
      <c r="D38" s="250">
        <f t="shared" si="0"/>
        <v>937000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customHeight="1" thickBot="1">
      <c r="A39" s="253" t="s">
        <v>5</v>
      </c>
      <c r="B39" s="251">
        <v>250000</v>
      </c>
      <c r="C39" s="249"/>
      <c r="D39" s="250">
        <f t="shared" si="0"/>
        <v>250000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266" customFormat="1" ht="12.75" customHeight="1" thickBot="1">
      <c r="A40" s="253" t="s">
        <v>59</v>
      </c>
      <c r="B40" s="251">
        <v>30000</v>
      </c>
      <c r="C40" s="249"/>
      <c r="D40" s="250">
        <f t="shared" si="0"/>
        <v>30000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customHeight="1" thickBot="1">
      <c r="A41" s="253" t="s">
        <v>6</v>
      </c>
      <c r="B41" s="251">
        <v>221500</v>
      </c>
      <c r="C41" s="251"/>
      <c r="D41" s="250">
        <f t="shared" si="0"/>
        <v>221500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266" customFormat="1" ht="12.75" customHeight="1" thickBot="1">
      <c r="A42" s="253" t="s">
        <v>101</v>
      </c>
      <c r="B42" s="251">
        <v>5000</v>
      </c>
      <c r="C42" s="251"/>
      <c r="D42" s="250">
        <f t="shared" si="0"/>
        <v>5000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 thickBot="1">
      <c r="A43" s="252" t="s">
        <v>7</v>
      </c>
      <c r="B43" s="251">
        <v>70000</v>
      </c>
      <c r="C43" s="249"/>
      <c r="D43" s="250">
        <f t="shared" si="0"/>
        <v>70000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 thickBot="1">
      <c r="A44" s="252" t="s">
        <v>8</v>
      </c>
      <c r="B44" s="251">
        <v>10000</v>
      </c>
      <c r="C44" s="249"/>
      <c r="D44" s="250">
        <f t="shared" si="0"/>
        <v>10000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 thickBot="1">
      <c r="A45" s="252" t="s">
        <v>9</v>
      </c>
      <c r="B45" s="251">
        <v>75000</v>
      </c>
      <c r="C45" s="249"/>
      <c r="D45" s="250">
        <f t="shared" si="0"/>
        <v>75000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s="266" customFormat="1" ht="12.75" customHeight="1" thickBot="1">
      <c r="A46" s="252" t="s">
        <v>10</v>
      </c>
      <c r="B46" s="251">
        <v>3990</v>
      </c>
      <c r="C46" s="249"/>
      <c r="D46" s="250">
        <f t="shared" ref="D46" si="1">B46+C46</f>
        <v>3990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 thickBot="1">
      <c r="A47" s="252" t="s">
        <v>348</v>
      </c>
      <c r="B47" s="251">
        <v>120000</v>
      </c>
      <c r="C47" s="249"/>
      <c r="D47" s="250">
        <f t="shared" si="0"/>
        <v>120000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>
      <c r="A48" s="254" t="s">
        <v>12</v>
      </c>
      <c r="B48" s="236"/>
      <c r="C48" s="229"/>
      <c r="D48" s="22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>
      <c r="A49" s="366" t="s">
        <v>13</v>
      </c>
      <c r="B49" s="361" t="s">
        <v>167</v>
      </c>
      <c r="C49" s="361"/>
      <c r="D49" s="229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>
      <c r="A50" s="367"/>
      <c r="B50" s="236"/>
      <c r="C50" s="229"/>
      <c r="D50" s="229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>
      <c r="A51" s="225"/>
      <c r="B51" s="236"/>
      <c r="C51" s="229"/>
      <c r="D51" s="229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>
      <c r="A52" s="225" t="s">
        <v>14</v>
      </c>
      <c r="B52" s="361" t="s">
        <v>168</v>
      </c>
      <c r="C52" s="361"/>
      <c r="D52" s="229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>
      <c r="A53" s="225"/>
      <c r="B53" s="236"/>
      <c r="C53" s="229"/>
      <c r="D53" s="229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>
      <c r="A54" s="255"/>
      <c r="B54" s="236"/>
      <c r="C54" s="229"/>
      <c r="D54" s="229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>
      <c r="A55" s="256" t="s">
        <v>349</v>
      </c>
      <c r="B55" s="236"/>
      <c r="C55" s="229"/>
      <c r="D55" s="229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>
      <c r="A56" s="257"/>
      <c r="B56" s="236"/>
      <c r="C56" s="229"/>
      <c r="D56" s="229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>
      <c r="A57" s="255"/>
      <c r="B57" s="236"/>
      <c r="C57" s="229"/>
      <c r="D57" s="229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>
      <c r="A58" s="256" t="s">
        <v>235</v>
      </c>
      <c r="B58" s="236"/>
      <c r="C58" s="229"/>
      <c r="D58" s="229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>
      <c r="A59" s="258"/>
      <c r="B59" s="236"/>
      <c r="C59" s="229"/>
      <c r="D59" s="229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>
      <c r="A60" s="258" t="s">
        <v>15</v>
      </c>
      <c r="B60" s="236"/>
      <c r="C60" s="229"/>
      <c r="D60" s="229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>
      <c r="A61" s="244"/>
      <c r="B61" s="236"/>
      <c r="C61" s="229"/>
      <c r="D61" s="229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>
      <c r="A62" s="228"/>
      <c r="B62" s="259"/>
      <c r="C62" s="228"/>
      <c r="D62" s="22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>
      <c r="A63" s="228"/>
      <c r="B63" s="259"/>
      <c r="C63" s="228"/>
      <c r="D63" s="228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>
      <c r="A64" s="228"/>
      <c r="B64" s="259"/>
      <c r="C64" s="228"/>
      <c r="D64" s="228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>
      <c r="A65" s="228"/>
      <c r="B65" s="259"/>
      <c r="C65" s="228"/>
      <c r="D65" s="22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>
      <c r="A66" s="228"/>
      <c r="B66" s="259"/>
      <c r="C66" s="228"/>
      <c r="D66" s="22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>
      <c r="A67" s="228"/>
      <c r="B67" s="259"/>
      <c r="C67" s="228"/>
      <c r="D67" s="22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>
      <c r="A68" s="228"/>
      <c r="B68" s="259"/>
      <c r="C68" s="228"/>
      <c r="D68" s="22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>
      <c r="A69" s="228"/>
      <c r="B69" s="259"/>
      <c r="C69" s="228"/>
      <c r="D69" s="22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>
      <c r="A70" s="228"/>
      <c r="B70" s="259"/>
      <c r="C70" s="228"/>
      <c r="D70" s="228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>
      <c r="A71" s="228"/>
      <c r="B71" s="259"/>
      <c r="C71" s="228"/>
      <c r="D71" s="22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>
      <c r="A72" s="228"/>
      <c r="B72" s="259"/>
      <c r="C72" s="228"/>
      <c r="D72" s="22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>
      <c r="A73" s="228"/>
      <c r="B73" s="259"/>
      <c r="C73" s="228"/>
      <c r="D73" s="228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>
      <c r="A74" s="228"/>
      <c r="B74" s="259"/>
      <c r="C74" s="228"/>
      <c r="D74" s="22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>
      <c r="A75" s="228"/>
      <c r="B75" s="259"/>
      <c r="C75" s="228"/>
      <c r="D75" s="22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>
      <c r="A76" s="228"/>
      <c r="B76" s="259"/>
      <c r="C76" s="228"/>
      <c r="D76" s="228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>
      <c r="A77" s="228"/>
      <c r="B77" s="259"/>
      <c r="C77" s="228"/>
      <c r="D77" s="22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>
      <c r="A78" s="228"/>
      <c r="B78" s="259"/>
      <c r="C78" s="228"/>
      <c r="D78" s="22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>
      <c r="A79" s="228"/>
      <c r="B79" s="259"/>
      <c r="C79" s="228"/>
      <c r="D79" s="228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>
      <c r="A80" s="228"/>
      <c r="B80" s="259"/>
      <c r="C80" s="228"/>
      <c r="D80" s="22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>
      <c r="A81" s="228"/>
      <c r="B81" s="259"/>
      <c r="C81" s="228"/>
      <c r="D81" s="228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>
      <c r="A82" s="228"/>
      <c r="B82" s="259"/>
      <c r="C82" s="228"/>
      <c r="D82" s="228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>
      <c r="A83" s="228"/>
      <c r="B83" s="259"/>
      <c r="C83" s="228"/>
      <c r="D83" s="22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>
      <c r="A84" s="228"/>
      <c r="B84" s="259"/>
      <c r="C84" s="228"/>
      <c r="D84" s="22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>
      <c r="A85" s="228"/>
      <c r="B85" s="259"/>
      <c r="C85" s="228"/>
      <c r="D85" s="228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>
      <c r="A86" s="228"/>
      <c r="B86" s="259"/>
      <c r="C86" s="228"/>
      <c r="D86" s="22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>
      <c r="A87" s="228"/>
      <c r="B87" s="259"/>
      <c r="C87" s="228"/>
      <c r="D87" s="228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>
      <c r="A88" s="228"/>
      <c r="B88" s="259"/>
      <c r="C88" s="228"/>
      <c r="D88" s="228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>
      <c r="A89" s="228"/>
      <c r="B89" s="259"/>
      <c r="C89" s="228"/>
      <c r="D89" s="22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>
      <c r="A90" s="228"/>
      <c r="B90" s="259"/>
      <c r="C90" s="228"/>
      <c r="D90" s="228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>
      <c r="A91" s="228"/>
      <c r="B91" s="259"/>
      <c r="C91" s="228"/>
      <c r="D91" s="228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>
      <c r="A92" s="228"/>
      <c r="B92" s="259"/>
      <c r="C92" s="228"/>
      <c r="D92" s="22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>
      <c r="A93" s="228"/>
      <c r="B93" s="259"/>
      <c r="C93" s="228"/>
      <c r="D93" s="22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>
      <c r="A94" s="228"/>
      <c r="B94" s="259"/>
      <c r="C94" s="228"/>
      <c r="D94" s="228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>
      <c r="A95" s="228"/>
      <c r="B95" s="259"/>
      <c r="C95" s="228"/>
      <c r="D95" s="22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>
      <c r="A96" s="228"/>
      <c r="B96" s="259"/>
      <c r="C96" s="228"/>
      <c r="D96" s="228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>
      <c r="A97" s="228"/>
      <c r="B97" s="259"/>
      <c r="C97" s="228"/>
      <c r="D97" s="228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>
      <c r="A98" s="228"/>
      <c r="B98" s="259"/>
      <c r="C98" s="228"/>
      <c r="D98" s="22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>
      <c r="A99" s="228"/>
      <c r="B99" s="259"/>
      <c r="C99" s="228"/>
      <c r="D99" s="228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>
      <c r="A100" s="228"/>
      <c r="B100" s="259"/>
      <c r="C100" s="228"/>
      <c r="D100" s="228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>
      <c r="A101" s="228"/>
      <c r="B101" s="259"/>
      <c r="C101" s="228"/>
      <c r="D101" s="22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>
      <c r="A102" s="228"/>
      <c r="B102" s="259"/>
      <c r="C102" s="228"/>
      <c r="D102" s="22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>
      <c r="A103" s="228"/>
      <c r="B103" s="259"/>
      <c r="C103" s="228"/>
      <c r="D103" s="228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>
      <c r="A104" s="228"/>
      <c r="B104" s="259"/>
      <c r="C104" s="228"/>
      <c r="D104" s="22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>
      <c r="A105" s="228"/>
      <c r="B105" s="259"/>
      <c r="C105" s="228"/>
      <c r="D105" s="22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>
      <c r="A106" s="228"/>
      <c r="B106" s="259"/>
      <c r="C106" s="228"/>
      <c r="D106" s="228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>
      <c r="A107" s="228"/>
      <c r="B107" s="259"/>
      <c r="C107" s="228"/>
      <c r="D107" s="22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>
      <c r="A108" s="228"/>
      <c r="B108" s="259"/>
      <c r="C108" s="228"/>
      <c r="D108" s="22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>
      <c r="A109" s="2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>
      <c r="A110" s="2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>
      <c r="A111" s="2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>
      <c r="A112" s="2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>
      <c r="A113" s="2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>
      <c r="A114" s="2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>
      <c r="A115" s="2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>
      <c r="A116" s="2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>
      <c r="A117" s="2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>
      <c r="A118" s="2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>
      <c r="A119" s="2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>
      <c r="A120" s="2"/>
      <c r="B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>
      <c r="A121" s="2"/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>
      <c r="A122" s="2"/>
      <c r="B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>
      <c r="A123" s="2"/>
      <c r="B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>
      <c r="A124" s="2"/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>
      <c r="A125" s="2"/>
      <c r="B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>
      <c r="A126" s="2"/>
      <c r="B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>
      <c r="A127" s="2"/>
      <c r="B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>
      <c r="A128" s="2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>
      <c r="A129" s="2"/>
      <c r="B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>
      <c r="A130" s="2"/>
      <c r="B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>
      <c r="A131" s="2"/>
      <c r="B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>
      <c r="A132" s="2"/>
      <c r="B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>
      <c r="A133" s="2"/>
      <c r="B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>
      <c r="A134" s="2"/>
      <c r="B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>
      <c r="A135" s="2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>
      <c r="A136" s="2"/>
      <c r="B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>
      <c r="A137" s="2"/>
      <c r="B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>
      <c r="A138" s="2"/>
      <c r="B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>
      <c r="A139" s="2"/>
      <c r="B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>
      <c r="A140" s="2"/>
      <c r="B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>
      <c r="A141" s="2"/>
      <c r="B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>
      <c r="A142" s="2"/>
      <c r="B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>
      <c r="A143" s="2"/>
      <c r="B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>
      <c r="A144" s="2"/>
      <c r="B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>
      <c r="A145" s="2"/>
      <c r="B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>
      <c r="A146" s="2"/>
      <c r="B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>
      <c r="A147" s="2"/>
      <c r="B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>
      <c r="A148" s="2"/>
      <c r="B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>
      <c r="A149" s="2"/>
      <c r="B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>
      <c r="A150" s="2"/>
      <c r="B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>
      <c r="A151" s="2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>
      <c r="A152" s="2"/>
      <c r="B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>
      <c r="A153" s="2"/>
      <c r="B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>
      <c r="A154" s="2"/>
      <c r="B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>
      <c r="A155" s="2"/>
      <c r="B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>
      <c r="A156" s="2"/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>
      <c r="A157" s="2"/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>
      <c r="A158" s="2"/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>
      <c r="A159" s="2"/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>
      <c r="A160" s="2"/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>
      <c r="A161" s="2"/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>
      <c r="A162" s="2"/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>
      <c r="A163" s="2"/>
      <c r="B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>
      <c r="A164" s="2"/>
      <c r="B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>
      <c r="A165" s="2"/>
      <c r="B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>
      <c r="A166" s="2"/>
      <c r="B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>
      <c r="A167" s="2"/>
      <c r="B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>
      <c r="A168" s="2"/>
      <c r="B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>
      <c r="A169" s="2"/>
      <c r="B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>
      <c r="A170" s="2"/>
      <c r="B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>
      <c r="A171" s="2"/>
      <c r="B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>
      <c r="A172" s="2"/>
      <c r="B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>
      <c r="A173" s="2"/>
      <c r="B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>
      <c r="A174" s="2"/>
      <c r="B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>
      <c r="A175" s="2"/>
      <c r="B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>
      <c r="A176" s="2"/>
      <c r="B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>
      <c r="A177" s="2"/>
      <c r="B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>
      <c r="A178" s="2"/>
      <c r="B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>
      <c r="A179" s="2"/>
      <c r="B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>
      <c r="A180" s="2"/>
      <c r="B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>
      <c r="A181" s="2"/>
      <c r="B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>
      <c r="A182" s="2"/>
      <c r="B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>
      <c r="A183" s="2"/>
      <c r="B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>
      <c r="A184" s="2"/>
      <c r="B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>
      <c r="A185" s="2"/>
      <c r="B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>
      <c r="A186" s="2"/>
      <c r="B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>
      <c r="A187" s="2"/>
      <c r="B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>
      <c r="A188" s="2"/>
      <c r="B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>
      <c r="A189" s="2"/>
      <c r="B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>
      <c r="A190" s="2"/>
      <c r="B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>
      <c r="A191" s="2"/>
      <c r="B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>
      <c r="A192" s="2"/>
      <c r="B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>
      <c r="A193" s="2"/>
      <c r="B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>
      <c r="A194" s="2"/>
      <c r="B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>
      <c r="A195" s="2"/>
      <c r="B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>
      <c r="A196" s="2"/>
      <c r="B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>
      <c r="A197" s="2"/>
      <c r="B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>
      <c r="A198" s="2"/>
      <c r="B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>
      <c r="A199" s="2"/>
      <c r="B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>
      <c r="A200" s="2"/>
      <c r="B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>
      <c r="A201" s="2"/>
      <c r="B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>
      <c r="A202" s="2"/>
      <c r="B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>
      <c r="A203" s="2"/>
      <c r="B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>
      <c r="A204" s="2"/>
      <c r="B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>
      <c r="A205" s="2"/>
      <c r="B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>
      <c r="A206" s="2"/>
      <c r="B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>
      <c r="A207" s="2"/>
      <c r="B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>
      <c r="A208" s="2"/>
      <c r="B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>
      <c r="A209" s="2"/>
      <c r="B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>
      <c r="A210" s="2"/>
      <c r="B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>
      <c r="A211" s="2"/>
      <c r="B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>
      <c r="A212" s="2"/>
      <c r="B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>
      <c r="A213" s="2"/>
      <c r="B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>
      <c r="A214" s="2"/>
      <c r="B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>
      <c r="A215" s="2"/>
      <c r="B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>
      <c r="A216" s="2"/>
      <c r="B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>
      <c r="A217" s="2"/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>
      <c r="A218" s="2"/>
      <c r="B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>
      <c r="A219" s="2"/>
      <c r="B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>
      <c r="A220" s="2"/>
      <c r="B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>
      <c r="A221" s="2"/>
      <c r="B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>
      <c r="A222" s="2"/>
      <c r="B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>
      <c r="A223" s="2"/>
      <c r="B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>
      <c r="A224" s="2"/>
      <c r="B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>
      <c r="A225" s="2"/>
      <c r="B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>
      <c r="A226" s="2"/>
      <c r="B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>
      <c r="A227" s="2"/>
      <c r="B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>
      <c r="A228" s="2"/>
      <c r="B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>
      <c r="A229" s="2"/>
      <c r="B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>
      <c r="A230" s="2"/>
      <c r="B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>
      <c r="A231" s="2"/>
      <c r="B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>
      <c r="A232" s="2"/>
      <c r="B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>
      <c r="A233" s="2"/>
      <c r="B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>
      <c r="A234" s="2"/>
      <c r="B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>
      <c r="A235" s="2"/>
      <c r="B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>
      <c r="A236" s="2"/>
      <c r="B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>
      <c r="A237" s="2"/>
      <c r="B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>
      <c r="A238" s="2"/>
      <c r="B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>
      <c r="A239" s="2"/>
      <c r="B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>
      <c r="A240" s="2"/>
      <c r="B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>
      <c r="A241" s="2"/>
      <c r="B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>
      <c r="A242" s="2"/>
      <c r="B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>
      <c r="A243" s="2"/>
      <c r="B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>
      <c r="A244" s="2"/>
      <c r="B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>
      <c r="A245" s="2"/>
      <c r="B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>
      <c r="A246" s="2"/>
      <c r="B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>
      <c r="A247" s="2"/>
      <c r="B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>
      <c r="A248" s="2"/>
      <c r="B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>
      <c r="A249" s="2"/>
      <c r="B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>
      <c r="A250" s="2"/>
      <c r="B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>
      <c r="A251" s="2"/>
      <c r="B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>
      <c r="A252" s="2"/>
      <c r="B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>
      <c r="A253" s="2"/>
      <c r="B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>
      <c r="A254" s="2"/>
      <c r="B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>
      <c r="A255" s="2"/>
      <c r="B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>
      <c r="A256" s="2"/>
      <c r="B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>
      <c r="A257" s="2"/>
      <c r="B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>
      <c r="A258" s="2"/>
      <c r="B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>
      <c r="A259" s="2"/>
      <c r="B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>
      <c r="A260" s="2"/>
      <c r="B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>
      <c r="A261" s="2"/>
      <c r="B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>
      <c r="A262" s="2"/>
      <c r="B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>
      <c r="A263" s="2"/>
      <c r="B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>
      <c r="A264" s="2"/>
      <c r="B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>
      <c r="A265" s="2"/>
      <c r="B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>
      <c r="A266" s="2"/>
      <c r="B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>
      <c r="A267" s="2"/>
      <c r="B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>
      <c r="A268" s="2"/>
      <c r="B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>
      <c r="A269" s="2"/>
      <c r="B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>
      <c r="A270" s="2"/>
      <c r="B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>
      <c r="A271" s="2"/>
      <c r="B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>
      <c r="A272" s="2"/>
      <c r="B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>
      <c r="A273" s="2"/>
      <c r="B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>
      <c r="A274" s="2"/>
      <c r="B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>
      <c r="A275" s="2"/>
      <c r="B275" s="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>
      <c r="A276" s="2"/>
      <c r="B276" s="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>
      <c r="A277" s="2"/>
      <c r="B277" s="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>
      <c r="A278" s="2"/>
      <c r="B278" s="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>
      <c r="A279" s="2"/>
      <c r="B279" s="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>
      <c r="A280" s="2"/>
      <c r="B280" s="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>
      <c r="A281" s="2"/>
      <c r="B281" s="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>
      <c r="A282" s="2"/>
      <c r="B282" s="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>
      <c r="A283" s="2"/>
      <c r="B283" s="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>
      <c r="A284" s="2"/>
      <c r="B284" s="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>
      <c r="A285" s="2"/>
      <c r="B285" s="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>
      <c r="A286" s="2"/>
      <c r="B286" s="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>
      <c r="A287" s="2"/>
      <c r="B287" s="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>
      <c r="A288" s="2"/>
      <c r="B288" s="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>
      <c r="A289" s="2"/>
      <c r="B289" s="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>
      <c r="A290" s="2"/>
      <c r="B290" s="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>
      <c r="A291" s="2"/>
      <c r="B291" s="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>
      <c r="A292" s="2"/>
      <c r="B292" s="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>
      <c r="A293" s="2"/>
      <c r="B293" s="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>
      <c r="A294" s="2"/>
      <c r="B294" s="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>
      <c r="A295" s="2"/>
      <c r="B295" s="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>
      <c r="A296" s="2"/>
      <c r="B296" s="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>
      <c r="A297" s="2"/>
      <c r="B297" s="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>
      <c r="A298" s="2"/>
      <c r="B298" s="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>
      <c r="A299" s="2"/>
      <c r="B299" s="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>
      <c r="A300" s="2"/>
      <c r="B300" s="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>
      <c r="A301" s="2"/>
      <c r="B301" s="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>
      <c r="A302" s="2"/>
      <c r="B302" s="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>
      <c r="A303" s="2"/>
      <c r="B303" s="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>
      <c r="A304" s="2"/>
      <c r="B304" s="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>
      <c r="A305" s="2"/>
      <c r="B305" s="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>
      <c r="A306" s="2"/>
      <c r="B306" s="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>
      <c r="A307" s="2"/>
      <c r="B307" s="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>
      <c r="A308" s="2"/>
      <c r="B308" s="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>
      <c r="A309" s="2"/>
      <c r="B309" s="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>
      <c r="A310" s="2"/>
      <c r="B310" s="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>
      <c r="A311" s="2"/>
      <c r="B311" s="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>
      <c r="A312" s="2"/>
      <c r="B312" s="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>
      <c r="A313" s="2"/>
      <c r="B313" s="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>
      <c r="A314" s="2"/>
      <c r="B314" s="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>
      <c r="A315" s="2"/>
      <c r="B315" s="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>
      <c r="A316" s="2"/>
      <c r="B316" s="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>
      <c r="A317" s="2"/>
      <c r="B317" s="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>
      <c r="A318" s="2"/>
      <c r="B318" s="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>
      <c r="A319" s="2"/>
      <c r="B319" s="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>
      <c r="A320" s="2"/>
      <c r="B320" s="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>
      <c r="A321" s="2"/>
      <c r="B321" s="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>
      <c r="A322" s="2"/>
      <c r="B322" s="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>
      <c r="A323" s="2"/>
      <c r="B323" s="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>
      <c r="A324" s="2"/>
      <c r="B324" s="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>
      <c r="A325" s="2"/>
      <c r="B325" s="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>
      <c r="A326" s="2"/>
      <c r="B326" s="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>
      <c r="A327" s="2"/>
      <c r="B327" s="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>
      <c r="A328" s="2"/>
      <c r="B328" s="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>
      <c r="A329" s="2"/>
      <c r="B329" s="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>
      <c r="A330" s="2"/>
      <c r="B330" s="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>
      <c r="A331" s="2"/>
      <c r="B331" s="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>
      <c r="A332" s="2"/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>
      <c r="A333" s="2"/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>
      <c r="A334" s="2"/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>
      <c r="A335" s="2"/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>
      <c r="A336" s="2"/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>
      <c r="A337" s="2"/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>
      <c r="A338" s="2"/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>
      <c r="A339" s="2"/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>
      <c r="A340" s="2"/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>
      <c r="A341" s="2"/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>
      <c r="A342" s="2"/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>
      <c r="A343" s="2"/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>
      <c r="A344" s="2"/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>
      <c r="A345" s="2"/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>
      <c r="A346" s="2"/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>
      <c r="A347" s="2"/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>
      <c r="A348" s="2"/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>
      <c r="A349" s="2"/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>
      <c r="A350" s="2"/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>
      <c r="A351" s="2"/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>
      <c r="A352" s="2"/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>
      <c r="A353" s="2"/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>
      <c r="A354" s="2"/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>
      <c r="A355" s="2"/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>
      <c r="A356" s="2"/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>
      <c r="A357" s="2"/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>
      <c r="A358" s="2"/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>
      <c r="A359" s="2"/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>
      <c r="A360" s="2"/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>
      <c r="A361" s="2"/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>
      <c r="A362" s="2"/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>
      <c r="A363" s="2"/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>
      <c r="A364" s="2"/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>
      <c r="A365" s="2"/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>
      <c r="A366" s="2"/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>
      <c r="A367" s="2"/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>
      <c r="A368" s="2"/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>
      <c r="A369" s="2"/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>
      <c r="A370" s="2"/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>
      <c r="A371" s="2"/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>
      <c r="A372" s="2"/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>
      <c r="A373" s="2"/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>
      <c r="A374" s="2"/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>
      <c r="A375" s="2"/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>
      <c r="A376" s="2"/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>
      <c r="A377" s="2"/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>
      <c r="A378" s="2"/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>
      <c r="A379" s="2"/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>
      <c r="A380" s="2"/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>
      <c r="A381" s="2"/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>
      <c r="A382" s="2"/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>
      <c r="A383" s="2"/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>
      <c r="A384" s="2"/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>
      <c r="A385" s="2"/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>
      <c r="A386" s="2"/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>
      <c r="A387" s="2"/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>
      <c r="A388" s="2"/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>
      <c r="A389" s="2"/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>
      <c r="A390" s="2"/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>
      <c r="A391" s="2"/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>
      <c r="A392" s="2"/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>
      <c r="A393" s="2"/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>
      <c r="A394" s="2"/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>
      <c r="A395" s="2"/>
      <c r="B395" s="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>
      <c r="A396" s="2"/>
      <c r="B396" s="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>
      <c r="A397" s="2"/>
      <c r="B397" s="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>
      <c r="A398" s="2"/>
      <c r="B398" s="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>
      <c r="A399" s="2"/>
      <c r="B399" s="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>
      <c r="A400" s="2"/>
      <c r="B400" s="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>
      <c r="A401" s="2"/>
      <c r="B401" s="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>
      <c r="A402" s="2"/>
      <c r="B402" s="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>
      <c r="A403" s="2"/>
      <c r="B403" s="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>
      <c r="A404" s="2"/>
      <c r="B404" s="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>
      <c r="A405" s="2"/>
      <c r="B405" s="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>
      <c r="A406" s="2"/>
      <c r="B406" s="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>
      <c r="A407" s="2"/>
      <c r="B407" s="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>
      <c r="A408" s="2"/>
      <c r="B408" s="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>
      <c r="A409" s="2"/>
      <c r="B409" s="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>
      <c r="A410" s="2"/>
      <c r="B410" s="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>
      <c r="A411" s="2"/>
      <c r="B411" s="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>
      <c r="A412" s="2"/>
      <c r="B412" s="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>
      <c r="A413" s="2"/>
      <c r="B413" s="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>
      <c r="A414" s="2"/>
      <c r="B414" s="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>
      <c r="A415" s="2"/>
      <c r="B415" s="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>
      <c r="A416" s="2"/>
      <c r="B416" s="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>
      <c r="A417" s="2"/>
      <c r="B417" s="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>
      <c r="A418" s="2"/>
      <c r="B418" s="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>
      <c r="A419" s="2"/>
      <c r="B419" s="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>
      <c r="A420" s="2"/>
      <c r="B420" s="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>
      <c r="A421" s="2"/>
      <c r="B421" s="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>
      <c r="A422" s="2"/>
      <c r="B422" s="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>
      <c r="A423" s="2"/>
      <c r="B423" s="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>
      <c r="A424" s="2"/>
      <c r="B424" s="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>
      <c r="A425" s="2"/>
      <c r="B425" s="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>
      <c r="A426" s="2"/>
      <c r="B426" s="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>
      <c r="A427" s="2"/>
      <c r="B427" s="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>
      <c r="A428" s="2"/>
      <c r="B428" s="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>
      <c r="A429" s="2"/>
      <c r="B429" s="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>
      <c r="A430" s="2"/>
      <c r="B430" s="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>
      <c r="A431" s="2"/>
      <c r="B431" s="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>
      <c r="A432" s="2"/>
      <c r="B432" s="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>
      <c r="A433" s="2"/>
      <c r="B433" s="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>
      <c r="A434" s="2"/>
      <c r="B434" s="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>
      <c r="A435" s="2"/>
      <c r="B435" s="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>
      <c r="A436" s="2"/>
      <c r="B436" s="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>
      <c r="A437" s="2"/>
      <c r="B437" s="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>
      <c r="A438" s="2"/>
      <c r="B438" s="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>
      <c r="A439" s="2"/>
      <c r="B439" s="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>
      <c r="A440" s="2"/>
      <c r="B440" s="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>
      <c r="A441" s="2"/>
      <c r="B441" s="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>
      <c r="A442" s="2"/>
      <c r="B442" s="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>
      <c r="A443" s="2"/>
      <c r="B443" s="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>
      <c r="A444" s="2"/>
      <c r="B444" s="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>
      <c r="A445" s="2"/>
      <c r="B445" s="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>
      <c r="A446" s="2"/>
      <c r="B446" s="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>
      <c r="A447" s="2"/>
      <c r="B447" s="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>
      <c r="A448" s="2"/>
      <c r="B448" s="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>
      <c r="A449" s="2"/>
      <c r="B449" s="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>
      <c r="A450" s="2"/>
      <c r="B450" s="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>
      <c r="A451" s="2"/>
      <c r="B451" s="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>
      <c r="A452" s="2"/>
      <c r="B452" s="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>
      <c r="A453" s="2"/>
      <c r="B453" s="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>
      <c r="A454" s="2"/>
      <c r="B454" s="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>
      <c r="A455" s="2"/>
      <c r="B455" s="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>
      <c r="A456" s="2"/>
      <c r="B456" s="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>
      <c r="A457" s="2"/>
      <c r="B457" s="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>
      <c r="A458" s="2"/>
      <c r="B458" s="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>
      <c r="A459" s="2"/>
      <c r="B459" s="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>
      <c r="A460" s="2"/>
      <c r="B460" s="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>
      <c r="A461" s="2"/>
      <c r="B461" s="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>
      <c r="A462" s="2"/>
      <c r="B462" s="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>
      <c r="A463" s="2"/>
      <c r="B463" s="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>
      <c r="A464" s="2"/>
      <c r="B464" s="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>
      <c r="A465" s="2"/>
      <c r="B465" s="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>
      <c r="A466" s="2"/>
      <c r="B466" s="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>
      <c r="A467" s="2"/>
      <c r="B467" s="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>
      <c r="A468" s="2"/>
      <c r="B468" s="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>
      <c r="A469" s="2"/>
      <c r="B469" s="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>
      <c r="A470" s="2"/>
      <c r="B470" s="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>
      <c r="A471" s="2"/>
      <c r="B471" s="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>
      <c r="A472" s="2"/>
      <c r="B472" s="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>
      <c r="A473" s="2"/>
      <c r="B473" s="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>
      <c r="A474" s="2"/>
      <c r="B474" s="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>
      <c r="A475" s="2"/>
      <c r="B475" s="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>
      <c r="A476" s="2"/>
      <c r="B476" s="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>
      <c r="A477" s="2"/>
      <c r="B477" s="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>
      <c r="A478" s="2"/>
      <c r="B478" s="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>
      <c r="A479" s="2"/>
      <c r="B479" s="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>
      <c r="A480" s="2"/>
      <c r="B480" s="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>
      <c r="A481" s="2"/>
      <c r="B481" s="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>
      <c r="A482" s="2"/>
      <c r="B482" s="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>
      <c r="A483" s="2"/>
      <c r="B483" s="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>
      <c r="A484" s="2"/>
      <c r="B484" s="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>
      <c r="A485" s="2"/>
      <c r="B485" s="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>
      <c r="A486" s="2"/>
      <c r="B486" s="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>
      <c r="A487" s="2"/>
      <c r="B487" s="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>
      <c r="A488" s="2"/>
      <c r="B488" s="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>
      <c r="A489" s="2"/>
      <c r="B489" s="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>
      <c r="A490" s="2"/>
      <c r="B490" s="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>
      <c r="A491" s="2"/>
      <c r="B491" s="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>
      <c r="A492" s="2"/>
      <c r="B492" s="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>
      <c r="A493" s="2"/>
      <c r="B493" s="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>
      <c r="A494" s="2"/>
      <c r="B494" s="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>
      <c r="A495" s="2"/>
      <c r="B495" s="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>
      <c r="A496" s="2"/>
      <c r="B496" s="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>
      <c r="A497" s="2"/>
      <c r="B497" s="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>
      <c r="A498" s="2"/>
      <c r="B498" s="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>
      <c r="A499" s="2"/>
      <c r="B499" s="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>
      <c r="A500" s="2"/>
      <c r="B500" s="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>
      <c r="A501" s="2"/>
      <c r="B501" s="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>
      <c r="A502" s="2"/>
      <c r="B502" s="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>
      <c r="A503" s="2"/>
      <c r="B503" s="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>
      <c r="A504" s="2"/>
      <c r="B504" s="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>
      <c r="A505" s="2"/>
      <c r="B505" s="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>
      <c r="A506" s="2"/>
      <c r="B506" s="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>
      <c r="A507" s="2"/>
      <c r="B507" s="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>
      <c r="A508" s="2"/>
      <c r="B508" s="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>
      <c r="A509" s="2"/>
      <c r="B509" s="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>
      <c r="A510" s="2"/>
      <c r="B510" s="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>
      <c r="A511" s="2"/>
      <c r="B511" s="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>
      <c r="A512" s="2"/>
      <c r="B512" s="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>
      <c r="A513" s="2"/>
      <c r="B513" s="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>
      <c r="A514" s="2"/>
      <c r="B514" s="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>
      <c r="A515" s="2"/>
      <c r="B515" s="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>
      <c r="A516" s="2"/>
      <c r="B516" s="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>
      <c r="A517" s="2"/>
      <c r="B517" s="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>
      <c r="A518" s="2"/>
      <c r="B518" s="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>
      <c r="A519" s="2"/>
      <c r="B519" s="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>
      <c r="A520" s="2"/>
      <c r="B520" s="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>
      <c r="A521" s="2"/>
      <c r="B521" s="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>
      <c r="A522" s="2"/>
      <c r="B522" s="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>
      <c r="A523" s="2"/>
      <c r="B523" s="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>
      <c r="A524" s="2"/>
      <c r="B524" s="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>
      <c r="A525" s="2"/>
      <c r="B525" s="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>
      <c r="A526" s="2"/>
      <c r="B526" s="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>
      <c r="A527" s="2"/>
      <c r="B527" s="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>
      <c r="A528" s="2"/>
      <c r="B528" s="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>
      <c r="A529" s="2"/>
      <c r="B529" s="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>
      <c r="A530" s="2"/>
      <c r="B530" s="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>
      <c r="A531" s="2"/>
      <c r="B531" s="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>
      <c r="A532" s="2"/>
      <c r="B532" s="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>
      <c r="A533" s="2"/>
      <c r="B533" s="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>
      <c r="A534" s="2"/>
      <c r="B534" s="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>
      <c r="A535" s="2"/>
      <c r="B535" s="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>
      <c r="A536" s="2"/>
      <c r="B536" s="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>
      <c r="A537" s="2"/>
      <c r="B537" s="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>
      <c r="A538" s="2"/>
      <c r="B538" s="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>
      <c r="A539" s="2"/>
      <c r="B539" s="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>
      <c r="A540" s="2"/>
      <c r="B540" s="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>
      <c r="A541" s="2"/>
      <c r="B541" s="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>
      <c r="A542" s="2"/>
      <c r="B542" s="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>
      <c r="A543" s="2"/>
      <c r="B543" s="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>
      <c r="A544" s="2"/>
      <c r="B544" s="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>
      <c r="A545" s="2"/>
      <c r="B545" s="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>
      <c r="A546" s="2"/>
      <c r="B546" s="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>
      <c r="A547" s="2"/>
      <c r="B547" s="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>
      <c r="A548" s="2"/>
      <c r="B548" s="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>
      <c r="A549" s="2"/>
      <c r="B549" s="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>
      <c r="A550" s="2"/>
      <c r="B550" s="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>
      <c r="A551" s="2"/>
      <c r="B551" s="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>
      <c r="A552" s="2"/>
      <c r="B552" s="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>
      <c r="A553" s="2"/>
      <c r="B553" s="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>
      <c r="A554" s="2"/>
      <c r="B554" s="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>
      <c r="A555" s="2"/>
      <c r="B555" s="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>
      <c r="A556" s="2"/>
      <c r="B556" s="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>
      <c r="A557" s="2"/>
      <c r="B557" s="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>
      <c r="A558" s="2"/>
      <c r="B558" s="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>
      <c r="A559" s="2"/>
      <c r="B559" s="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>
      <c r="A560" s="2"/>
      <c r="B560" s="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>
      <c r="A561" s="2"/>
      <c r="B561" s="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>
      <c r="A562" s="2"/>
      <c r="B562" s="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>
      <c r="A563" s="2"/>
      <c r="B563" s="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>
      <c r="A564" s="2"/>
      <c r="B564" s="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>
      <c r="A565" s="2"/>
      <c r="B565" s="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>
      <c r="A566" s="2"/>
      <c r="B566" s="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>
      <c r="A567" s="2"/>
      <c r="B567" s="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>
      <c r="A568" s="2"/>
      <c r="B568" s="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>
      <c r="A569" s="2"/>
      <c r="B569" s="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>
      <c r="A570" s="2"/>
      <c r="B570" s="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>
      <c r="A571" s="2"/>
      <c r="B571" s="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>
      <c r="A572" s="2"/>
      <c r="B572" s="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>
      <c r="A573" s="2"/>
      <c r="B573" s="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>
      <c r="A574" s="2"/>
      <c r="B574" s="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>
      <c r="A575" s="2"/>
      <c r="B575" s="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>
      <c r="A576" s="2"/>
      <c r="B576" s="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>
      <c r="A577" s="2"/>
      <c r="B577" s="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>
      <c r="A578" s="2"/>
      <c r="B578" s="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>
      <c r="A579" s="2"/>
      <c r="B579" s="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>
      <c r="A580" s="2"/>
      <c r="B580" s="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>
      <c r="A581" s="2"/>
      <c r="B581" s="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>
      <c r="A582" s="2"/>
      <c r="B582" s="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>
      <c r="A583" s="2"/>
      <c r="B583" s="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>
      <c r="A584" s="2"/>
      <c r="B584" s="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>
      <c r="A585" s="2"/>
      <c r="B585" s="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>
      <c r="A586" s="2"/>
      <c r="B586" s="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>
      <c r="A587" s="2"/>
      <c r="B587" s="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>
      <c r="A588" s="2"/>
      <c r="B588" s="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>
      <c r="A589" s="2"/>
      <c r="B589" s="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>
      <c r="A590" s="2"/>
      <c r="B590" s="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>
      <c r="A591" s="2"/>
      <c r="B591" s="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>
      <c r="A592" s="2"/>
      <c r="B592" s="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>
      <c r="A593" s="2"/>
      <c r="B593" s="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>
      <c r="A594" s="2"/>
      <c r="B594" s="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>
      <c r="A595" s="2"/>
      <c r="B595" s="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>
      <c r="A596" s="2"/>
      <c r="B596" s="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>
      <c r="A597" s="2"/>
      <c r="B597" s="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>
      <c r="A598" s="2"/>
      <c r="B598" s="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>
      <c r="A599" s="2"/>
      <c r="B599" s="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>
      <c r="A600" s="2"/>
      <c r="B600" s="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>
      <c r="A601" s="2"/>
      <c r="B601" s="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>
      <c r="A602" s="2"/>
      <c r="B602" s="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>
      <c r="A603" s="2"/>
      <c r="B603" s="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>
      <c r="A604" s="2"/>
      <c r="B604" s="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>
      <c r="A605" s="2"/>
      <c r="B605" s="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>
      <c r="A606" s="2"/>
      <c r="B606" s="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>
      <c r="A607" s="2"/>
      <c r="B607" s="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>
      <c r="A608" s="2"/>
      <c r="B608" s="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>
      <c r="A609" s="2"/>
      <c r="B609" s="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>
      <c r="A610" s="2"/>
      <c r="B610" s="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>
      <c r="A611" s="2"/>
      <c r="B611" s="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>
      <c r="A612" s="2"/>
      <c r="B612" s="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>
      <c r="A613" s="2"/>
      <c r="B613" s="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>
      <c r="A614" s="2"/>
      <c r="B614" s="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>
      <c r="A615" s="2"/>
      <c r="B615" s="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>
      <c r="A616" s="2"/>
      <c r="B616" s="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>
      <c r="A617" s="2"/>
      <c r="B617" s="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>
      <c r="A618" s="2"/>
      <c r="B618" s="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>
      <c r="A619" s="2"/>
      <c r="B619" s="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>
      <c r="A620" s="2"/>
      <c r="B620" s="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>
      <c r="A621" s="2"/>
      <c r="B621" s="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>
      <c r="A622" s="2"/>
      <c r="B622" s="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>
      <c r="A623" s="2"/>
      <c r="B623" s="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>
      <c r="A624" s="2"/>
      <c r="B624" s="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>
      <c r="A625" s="2"/>
      <c r="B625" s="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>
      <c r="A626" s="2"/>
      <c r="B626" s="4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>
      <c r="A627" s="2"/>
      <c r="B627" s="4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>
      <c r="A628" s="2"/>
      <c r="B628" s="4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>
      <c r="A629" s="2"/>
      <c r="B629" s="4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>
      <c r="A630" s="2"/>
      <c r="B630" s="4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>
      <c r="A631" s="2"/>
      <c r="B631" s="4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>
      <c r="A632" s="2"/>
      <c r="B632" s="4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>
      <c r="A633" s="2"/>
      <c r="B633" s="4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>
      <c r="A634" s="2"/>
      <c r="B634" s="4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>
      <c r="A635" s="2"/>
      <c r="B635" s="4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>
      <c r="A636" s="2"/>
      <c r="B636" s="4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>
      <c r="A637" s="2"/>
      <c r="B637" s="4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>
      <c r="A638" s="2"/>
      <c r="B638" s="4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>
      <c r="A639" s="2"/>
      <c r="B639" s="4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>
      <c r="A640" s="2"/>
      <c r="B640" s="4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>
      <c r="A641" s="2"/>
      <c r="B641" s="4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>
      <c r="A642" s="2"/>
      <c r="B642" s="4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>
      <c r="A643" s="2"/>
      <c r="B643" s="4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>
      <c r="A644" s="2"/>
      <c r="B644" s="4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>
      <c r="A645" s="2"/>
      <c r="B645" s="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>
      <c r="A646" s="2"/>
      <c r="B646" s="4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>
      <c r="A647" s="2"/>
      <c r="B647" s="4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>
      <c r="A648" s="2"/>
      <c r="B648" s="4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>
      <c r="A649" s="2"/>
      <c r="B649" s="4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>
      <c r="A650" s="2"/>
      <c r="B650" s="4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>
      <c r="A651" s="2"/>
      <c r="B651" s="4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>
      <c r="A652" s="2"/>
      <c r="B652" s="4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>
      <c r="A653" s="2"/>
      <c r="B653" s="4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>
      <c r="A654" s="2"/>
      <c r="B654" s="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>
      <c r="A655" s="2"/>
      <c r="B655" s="4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>
      <c r="A656" s="2"/>
      <c r="B656" s="4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>
      <c r="A657" s="2"/>
      <c r="B657" s="4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>
      <c r="A658" s="2"/>
      <c r="B658" s="4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>
      <c r="A659" s="2"/>
      <c r="B659" s="4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>
      <c r="A660" s="2"/>
      <c r="B660" s="4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>
      <c r="A661" s="2"/>
      <c r="B661" s="4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>
      <c r="A662" s="2"/>
      <c r="B662" s="4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>
      <c r="A663" s="2"/>
      <c r="B663" s="4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>
      <c r="A664" s="2"/>
      <c r="B664" s="4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>
      <c r="A665" s="2"/>
      <c r="B665" s="4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>
      <c r="A666" s="2"/>
      <c r="B666" s="4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>
      <c r="A667" s="2"/>
      <c r="B667" s="4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>
      <c r="A668" s="2"/>
      <c r="B668" s="4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>
      <c r="A669" s="2"/>
      <c r="B669" s="4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>
      <c r="A670" s="2"/>
      <c r="B670" s="4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>
      <c r="A671" s="2"/>
      <c r="B671" s="4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>
      <c r="A672" s="2"/>
      <c r="B672" s="4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>
      <c r="A673" s="2"/>
      <c r="B673" s="4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>
      <c r="A674" s="2"/>
      <c r="B674" s="4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>
      <c r="A675" s="2"/>
      <c r="B675" s="4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>
      <c r="A676" s="2"/>
      <c r="B676" s="4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>
      <c r="A677" s="2"/>
      <c r="B677" s="4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>
      <c r="A678" s="2"/>
      <c r="B678" s="4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>
      <c r="A679" s="2"/>
      <c r="B679" s="4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>
      <c r="A680" s="2"/>
      <c r="B680" s="4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>
      <c r="A681" s="2"/>
      <c r="B681" s="4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>
      <c r="A682" s="2"/>
      <c r="B682" s="4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>
      <c r="A683" s="2"/>
      <c r="B683" s="4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>
      <c r="A684" s="2"/>
      <c r="B684" s="4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>
      <c r="A685" s="2"/>
      <c r="B685" s="4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>
      <c r="A686" s="2"/>
      <c r="B686" s="4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>
      <c r="A687" s="2"/>
      <c r="B687" s="4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>
      <c r="A688" s="2"/>
      <c r="B688" s="4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>
      <c r="A689" s="2"/>
      <c r="B689" s="4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>
      <c r="A690" s="2"/>
      <c r="B690" s="4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>
      <c r="A691" s="2"/>
      <c r="B691" s="4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>
      <c r="A692" s="2"/>
      <c r="B692" s="4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>
      <c r="A693" s="2"/>
      <c r="B693" s="4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>
      <c r="A694" s="2"/>
      <c r="B694" s="4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>
      <c r="A695" s="2"/>
      <c r="B695" s="4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>
      <c r="A696" s="2"/>
      <c r="B696" s="4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>
      <c r="A697" s="2"/>
      <c r="B697" s="4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>
      <c r="A698" s="2"/>
      <c r="B698" s="4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>
      <c r="A699" s="2"/>
      <c r="B699" s="4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>
      <c r="A700" s="2"/>
      <c r="B700" s="4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>
      <c r="A701" s="2"/>
      <c r="B701" s="4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>
      <c r="A702" s="2"/>
      <c r="B702" s="4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>
      <c r="A703" s="2"/>
      <c r="B703" s="4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>
      <c r="A704" s="2"/>
      <c r="B704" s="4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>
      <c r="A705" s="2"/>
      <c r="B705" s="4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>
      <c r="A706" s="2"/>
      <c r="B706" s="4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>
      <c r="A707" s="2"/>
      <c r="B707" s="4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>
      <c r="A708" s="2"/>
      <c r="B708" s="4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>
      <c r="A709" s="2"/>
      <c r="B709" s="4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>
      <c r="A710" s="2"/>
      <c r="B710" s="4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>
      <c r="A711" s="2"/>
      <c r="B711" s="4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>
      <c r="A712" s="2"/>
      <c r="B712" s="4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>
      <c r="A713" s="2"/>
      <c r="B713" s="4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>
      <c r="A714" s="2"/>
      <c r="B714" s="4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>
      <c r="A715" s="2"/>
      <c r="B715" s="4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>
      <c r="A716" s="2"/>
      <c r="B716" s="4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>
      <c r="A717" s="2"/>
      <c r="B717" s="4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>
      <c r="A718" s="2"/>
      <c r="B718" s="4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>
      <c r="A719" s="2"/>
      <c r="B719" s="4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>
      <c r="A720" s="2"/>
      <c r="B720" s="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>
      <c r="A721" s="2"/>
      <c r="B721" s="4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>
      <c r="A722" s="2"/>
      <c r="B722" s="4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>
      <c r="A723" s="2"/>
      <c r="B723" s="4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>
      <c r="A724" s="2"/>
      <c r="B724" s="4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>
      <c r="A725" s="2"/>
      <c r="B725" s="4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>
      <c r="A726" s="2"/>
      <c r="B726" s="4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>
      <c r="A727" s="2"/>
      <c r="B727" s="4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>
      <c r="A728" s="2"/>
      <c r="B728" s="4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>
      <c r="A729" s="2"/>
      <c r="B729" s="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>
      <c r="A730" s="2"/>
      <c r="B730" s="4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>
      <c r="A731" s="2"/>
      <c r="B731" s="4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>
      <c r="A732" s="2"/>
      <c r="B732" s="4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>
      <c r="A733" s="2"/>
      <c r="B733" s="4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>
      <c r="A734" s="2"/>
      <c r="B734" s="4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>
      <c r="A735" s="2"/>
      <c r="B735" s="4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>
      <c r="A736" s="2"/>
      <c r="B736" s="4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>
      <c r="A737" s="2"/>
      <c r="B737" s="4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>
      <c r="A738" s="2"/>
      <c r="B738" s="4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>
      <c r="A739" s="2"/>
      <c r="B739" s="4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>
      <c r="A740" s="2"/>
      <c r="B740" s="4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>
      <c r="A741" s="2"/>
      <c r="B741" s="4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>
      <c r="A742" s="2"/>
      <c r="B742" s="4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>
      <c r="A743" s="2"/>
      <c r="B743" s="4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>
      <c r="A744" s="2"/>
      <c r="B744" s="4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>
      <c r="A745" s="2"/>
      <c r="B745" s="4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>
      <c r="A746" s="2"/>
      <c r="B746" s="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>
      <c r="A747" s="2"/>
      <c r="B747" s="4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>
      <c r="A748" s="2"/>
      <c r="B748" s="4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>
      <c r="A749" s="2"/>
      <c r="B749" s="4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>
      <c r="A750" s="2"/>
      <c r="B750" s="4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>
      <c r="A751" s="2"/>
      <c r="B751" s="4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>
      <c r="A752" s="2"/>
      <c r="B752" s="4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>
      <c r="A753" s="2"/>
      <c r="B753" s="4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>
      <c r="A754" s="2"/>
      <c r="B754" s="4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>
      <c r="A755" s="2"/>
      <c r="B755" s="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>
      <c r="A756" s="2"/>
      <c r="B756" s="4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>
      <c r="A757" s="2"/>
      <c r="B757" s="4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>
      <c r="A758" s="2"/>
      <c r="B758" s="4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>
      <c r="A759" s="2"/>
      <c r="B759" s="4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>
      <c r="A760" s="2"/>
      <c r="B760" s="4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>
      <c r="A761" s="2"/>
      <c r="B761" s="4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>
      <c r="A762" s="2"/>
      <c r="B762" s="4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>
      <c r="A763" s="2"/>
      <c r="B763" s="4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>
      <c r="A764" s="2"/>
      <c r="B764" s="4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>
      <c r="A765" s="2"/>
      <c r="B765" s="4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>
      <c r="A766" s="2"/>
      <c r="B766" s="4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>
      <c r="A767" s="2"/>
      <c r="B767" s="4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>
      <c r="A768" s="2"/>
      <c r="B768" s="4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>
      <c r="A769" s="2"/>
      <c r="B769" s="4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>
      <c r="A770" s="2"/>
      <c r="B770" s="4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>
      <c r="A771" s="2"/>
      <c r="B771" s="4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>
      <c r="A772" s="2"/>
      <c r="B772" s="4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>
      <c r="A773" s="2"/>
      <c r="B773" s="4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>
      <c r="A774" s="2"/>
      <c r="B774" s="4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>
      <c r="A775" s="2"/>
      <c r="B775" s="4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>
      <c r="A776" s="2"/>
      <c r="B776" s="4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>
      <c r="A777" s="2"/>
      <c r="B777" s="4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>
      <c r="A778" s="2"/>
      <c r="B778" s="4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>
      <c r="A779" s="2"/>
      <c r="B779" s="4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>
      <c r="A780" s="2"/>
      <c r="B780" s="4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>
      <c r="A781" s="2"/>
      <c r="B781" s="4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>
      <c r="A782" s="2"/>
      <c r="B782" s="4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>
      <c r="A783" s="2"/>
      <c r="B783" s="4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>
      <c r="A784" s="2"/>
      <c r="B784" s="4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>
      <c r="A785" s="2"/>
      <c r="B785" s="4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>
      <c r="A786" s="2"/>
      <c r="B786" s="4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>
      <c r="A787" s="2"/>
      <c r="B787" s="4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>
      <c r="A788" s="2"/>
      <c r="B788" s="4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>
      <c r="A789" s="2"/>
      <c r="B789" s="4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>
      <c r="A790" s="2"/>
      <c r="B790" s="4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>
      <c r="A791" s="2"/>
      <c r="B791" s="4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>
      <c r="A792" s="2"/>
      <c r="B792" s="4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>
      <c r="A793" s="2"/>
      <c r="B793" s="4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>
      <c r="A794" s="2"/>
      <c r="B794" s="4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>
      <c r="A795" s="2"/>
      <c r="B795" s="4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>
      <c r="A796" s="2"/>
      <c r="B796" s="4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>
      <c r="A797" s="2"/>
      <c r="B797" s="4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>
      <c r="A798" s="2"/>
      <c r="B798" s="4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>
      <c r="A799" s="2"/>
      <c r="B799" s="4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>
      <c r="A800" s="2"/>
      <c r="B800" s="4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>
      <c r="A801" s="2"/>
      <c r="B801" s="4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>
      <c r="A802" s="2"/>
      <c r="B802" s="4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>
      <c r="A803" s="2"/>
      <c r="B803" s="4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>
      <c r="A804" s="2"/>
      <c r="B804" s="4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>
      <c r="A805" s="2"/>
      <c r="B805" s="4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>
      <c r="A806" s="2"/>
      <c r="B806" s="4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>
      <c r="A807" s="2"/>
      <c r="B807" s="4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>
      <c r="A808" s="2"/>
      <c r="B808" s="4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>
      <c r="A809" s="2"/>
      <c r="B809" s="4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>
      <c r="A810" s="2"/>
      <c r="B810" s="4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>
      <c r="A811" s="2"/>
      <c r="B811" s="4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>
      <c r="A812" s="2"/>
      <c r="B812" s="4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>
      <c r="A813" s="2"/>
      <c r="B813" s="4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>
      <c r="A814" s="2"/>
      <c r="B814" s="4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>
      <c r="A815" s="2"/>
      <c r="B815" s="4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>
      <c r="A816" s="2"/>
      <c r="B816" s="4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>
      <c r="A817" s="2"/>
      <c r="B817" s="4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>
      <c r="A818" s="2"/>
      <c r="B818" s="4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>
      <c r="A819" s="2"/>
      <c r="B819" s="4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>
      <c r="A820" s="2"/>
      <c r="B820" s="4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>
      <c r="A821" s="2"/>
      <c r="B821" s="4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>
      <c r="A822" s="2"/>
      <c r="B822" s="4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>
      <c r="A823" s="2"/>
      <c r="B823" s="4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>
      <c r="A824" s="2"/>
      <c r="B824" s="4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>
      <c r="A825" s="2"/>
      <c r="B825" s="4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>
      <c r="A826" s="2"/>
      <c r="B826" s="4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>
      <c r="A827" s="2"/>
      <c r="B827" s="4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>
      <c r="A828" s="2"/>
      <c r="B828" s="4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>
      <c r="A829" s="2"/>
      <c r="B829" s="4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>
      <c r="A830" s="2"/>
      <c r="B830" s="4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>
      <c r="A831" s="2"/>
      <c r="B831" s="4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>
      <c r="A832" s="2"/>
      <c r="B832" s="4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>
      <c r="A833" s="2"/>
      <c r="B833" s="4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>
      <c r="A834" s="2"/>
      <c r="B834" s="4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>
      <c r="A835" s="2"/>
      <c r="B835" s="4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>
      <c r="A836" s="2"/>
      <c r="B836" s="4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>
      <c r="A837" s="2"/>
      <c r="B837" s="4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>
      <c r="A838" s="2"/>
      <c r="B838" s="4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>
      <c r="A839" s="2"/>
      <c r="B839" s="4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>
      <c r="A840" s="2"/>
      <c r="B840" s="4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>
      <c r="A841" s="2"/>
      <c r="B841" s="4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>
      <c r="A842" s="2"/>
      <c r="B842" s="4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>
      <c r="A843" s="2"/>
      <c r="B843" s="4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>
      <c r="A844" s="2"/>
      <c r="B844" s="4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>
      <c r="A845" s="2"/>
      <c r="B845" s="4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>
      <c r="A846" s="2"/>
      <c r="B846" s="4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>
      <c r="A847" s="2"/>
      <c r="B847" s="4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>
      <c r="A848" s="2"/>
      <c r="B848" s="4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>
      <c r="A849" s="2"/>
      <c r="B849" s="4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>
      <c r="A850" s="2"/>
      <c r="B850" s="4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>
      <c r="A851" s="2"/>
      <c r="B851" s="4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>
      <c r="A852" s="2"/>
      <c r="B852" s="4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>
      <c r="A853" s="2"/>
      <c r="B853" s="4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>
      <c r="A854" s="2"/>
      <c r="B854" s="4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>
      <c r="A855" s="2"/>
      <c r="B855" s="4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>
      <c r="A856" s="2"/>
      <c r="B856" s="4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>
      <c r="A857" s="2"/>
      <c r="B857" s="4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>
      <c r="A858" s="2"/>
      <c r="B858" s="4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>
      <c r="A859" s="2"/>
      <c r="B859" s="4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>
      <c r="A860" s="2"/>
      <c r="B860" s="4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>
      <c r="A861" s="2"/>
      <c r="B861" s="4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>
      <c r="A862" s="2"/>
      <c r="B862" s="4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>
      <c r="A863" s="2"/>
      <c r="B863" s="4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>
      <c r="A864" s="2"/>
      <c r="B864" s="4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>
      <c r="A865" s="2"/>
      <c r="B865" s="4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>
      <c r="A866" s="2"/>
      <c r="B866" s="4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>
      <c r="A867" s="2"/>
      <c r="B867" s="4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>
      <c r="A868" s="2"/>
      <c r="B868" s="4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>
      <c r="A869" s="2"/>
      <c r="B869" s="4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>
      <c r="A870" s="2"/>
      <c r="B870" s="4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>
      <c r="A871" s="2"/>
      <c r="B871" s="4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>
      <c r="A872" s="2"/>
      <c r="B872" s="4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>
      <c r="A873" s="2"/>
      <c r="B873" s="4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>
      <c r="A874" s="2"/>
      <c r="B874" s="4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>
      <c r="A875" s="2"/>
      <c r="B875" s="4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>
      <c r="A876" s="2"/>
      <c r="B876" s="4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>
      <c r="A877" s="2"/>
      <c r="B877" s="4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>
      <c r="A878" s="2"/>
      <c r="B878" s="4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>
      <c r="A879" s="2"/>
      <c r="B879" s="4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>
      <c r="A880" s="2"/>
      <c r="B880" s="4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>
      <c r="A881" s="2"/>
      <c r="B881" s="4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>
      <c r="A882" s="2"/>
      <c r="B882" s="4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>
      <c r="A883" s="2"/>
      <c r="B883" s="4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>
      <c r="A884" s="2"/>
      <c r="B884" s="4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>
      <c r="A885" s="2"/>
      <c r="B885" s="4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>
      <c r="A886" s="2"/>
      <c r="B886" s="4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>
      <c r="A887" s="2"/>
      <c r="B887" s="4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>
      <c r="A888" s="2"/>
      <c r="B888" s="4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>
      <c r="A889" s="2"/>
      <c r="B889" s="4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>
      <c r="A890" s="2"/>
      <c r="B890" s="4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>
      <c r="A891" s="2"/>
      <c r="B891" s="4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>
      <c r="A892" s="2"/>
      <c r="B892" s="4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>
      <c r="A893" s="2"/>
      <c r="B893" s="4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>
      <c r="A894" s="2"/>
      <c r="B894" s="4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>
      <c r="A895" s="2"/>
      <c r="B895" s="4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>
      <c r="A896" s="2"/>
      <c r="B896" s="4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>
      <c r="A897" s="2"/>
      <c r="B897" s="4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>
      <c r="A898" s="2"/>
      <c r="B898" s="4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>
      <c r="A899" s="2"/>
      <c r="B899" s="4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>
      <c r="A900" s="2"/>
      <c r="B900" s="4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>
      <c r="A901" s="2"/>
      <c r="B901" s="4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>
      <c r="A902" s="2"/>
      <c r="B902" s="4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>
      <c r="A903" s="2"/>
      <c r="B903" s="4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>
      <c r="A904" s="2"/>
      <c r="B904" s="4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>
      <c r="A905" s="2"/>
      <c r="B905" s="4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>
      <c r="A906" s="2"/>
      <c r="B906" s="4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>
      <c r="A907" s="2"/>
      <c r="B907" s="4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>
      <c r="A908" s="2"/>
      <c r="B908" s="4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>
      <c r="A909" s="2"/>
      <c r="B909" s="4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>
      <c r="A910" s="2"/>
      <c r="B910" s="4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>
      <c r="A911" s="2"/>
      <c r="B911" s="4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>
      <c r="A912" s="2"/>
      <c r="B912" s="4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>
      <c r="A913" s="2"/>
      <c r="B913" s="4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>
      <c r="A914" s="2"/>
      <c r="B914" s="4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>
      <c r="A915" s="2"/>
      <c r="B915" s="4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>
      <c r="A916" s="2"/>
      <c r="B916" s="4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>
      <c r="A917" s="2"/>
      <c r="B917" s="4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>
      <c r="A918" s="2"/>
      <c r="B918" s="4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>
      <c r="A919" s="2"/>
      <c r="B919" s="4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>
      <c r="A920" s="2"/>
      <c r="B920" s="4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>
      <c r="A921" s="2"/>
      <c r="B921" s="4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>
      <c r="A922" s="2"/>
      <c r="B922" s="4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>
      <c r="A923" s="2"/>
      <c r="B923" s="4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>
      <c r="A924" s="2"/>
      <c r="B924" s="4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>
      <c r="A925" s="2"/>
      <c r="B925" s="4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>
      <c r="A926" s="2"/>
      <c r="B926" s="4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>
      <c r="A927" s="2"/>
      <c r="B927" s="4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>
      <c r="A928" s="2"/>
      <c r="B928" s="4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>
      <c r="A929" s="2"/>
      <c r="B929" s="4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>
      <c r="A930" s="2"/>
      <c r="B930" s="4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>
      <c r="A931" s="2"/>
      <c r="B931" s="4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>
      <c r="A932" s="2"/>
      <c r="B932" s="4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>
      <c r="A933" s="2"/>
      <c r="B933" s="4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>
      <c r="A934" s="2"/>
      <c r="B934" s="4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>
      <c r="A935" s="2"/>
      <c r="B935" s="4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>
      <c r="A936" s="2"/>
      <c r="B936" s="4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</sheetData>
  <mergeCells count="36">
    <mergeCell ref="B52:C52"/>
    <mergeCell ref="A29:D29"/>
    <mergeCell ref="A26:D26"/>
    <mergeCell ref="A27:D27"/>
    <mergeCell ref="A28:D28"/>
    <mergeCell ref="C32:C33"/>
    <mergeCell ref="A49:A50"/>
    <mergeCell ref="A32:A33"/>
    <mergeCell ref="B32:B33"/>
    <mergeCell ref="D32:D33"/>
    <mergeCell ref="B49:C49"/>
    <mergeCell ref="B16:D16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B6:E6"/>
    <mergeCell ref="B7:E7"/>
    <mergeCell ref="B8:E8"/>
    <mergeCell ref="B9:E9"/>
    <mergeCell ref="B10:E10"/>
    <mergeCell ref="B11:E11"/>
    <mergeCell ref="B15:D15"/>
    <mergeCell ref="B12:E12"/>
    <mergeCell ref="B13:E13"/>
    <mergeCell ref="B14:E14"/>
    <mergeCell ref="B1:D1"/>
    <mergeCell ref="B2:D2"/>
    <mergeCell ref="B3:D3"/>
    <mergeCell ref="B4:D4"/>
    <mergeCell ref="B5:D5"/>
  </mergeCells>
  <pageMargins left="0.75" right="0.75" top="1" bottom="1" header="0" footer="0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4"/>
  <sheetViews>
    <sheetView workbookViewId="0">
      <selection activeCell="L14" sqref="L14"/>
    </sheetView>
  </sheetViews>
  <sheetFormatPr defaultColWidth="14.42578125" defaultRowHeight="15" customHeight="1"/>
  <cols>
    <col min="1" max="1" width="5.7109375" customWidth="1"/>
    <col min="2" max="2" width="32.42578125" customWidth="1"/>
    <col min="3" max="3" width="15" customWidth="1"/>
    <col min="4" max="5" width="13.7109375" customWidth="1"/>
    <col min="6" max="6" width="13.7109375" style="179" customWidth="1"/>
    <col min="7" max="7" width="22.85546875" customWidth="1"/>
    <col min="8" max="27" width="10.7109375" customWidth="1"/>
  </cols>
  <sheetData>
    <row r="1" spans="1:27" ht="15.75">
      <c r="A1" s="376" t="s">
        <v>16</v>
      </c>
      <c r="B1" s="377"/>
      <c r="C1" s="377"/>
      <c r="D1" s="377"/>
      <c r="E1" s="377"/>
      <c r="F1" s="377"/>
      <c r="G1" s="37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" customHeight="1">
      <c r="A2" s="378" t="s">
        <v>17</v>
      </c>
      <c r="B2" s="379"/>
      <c r="C2" s="379"/>
      <c r="D2" s="379"/>
      <c r="E2" s="379"/>
      <c r="F2" s="379"/>
      <c r="G2" s="379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6"/>
      <c r="B3" s="5"/>
      <c r="C3" s="7"/>
      <c r="D3" s="7"/>
      <c r="E3" s="5"/>
      <c r="F3" s="5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>
      <c r="A4" s="175" t="s">
        <v>171</v>
      </c>
      <c r="B4" s="5"/>
      <c r="C4" s="7"/>
      <c r="D4" s="7"/>
      <c r="E4" s="5"/>
      <c r="F4" s="5"/>
      <c r="G4" s="7"/>
      <c r="H4" s="17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thickBot="1">
      <c r="A5" s="6"/>
      <c r="B5" s="5"/>
      <c r="C5" s="7"/>
      <c r="D5" s="7"/>
      <c r="E5" s="5"/>
      <c r="F5" s="5"/>
      <c r="G5" s="261" t="s">
        <v>242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63" customHeight="1" thickBot="1">
      <c r="A6" s="195" t="s">
        <v>18</v>
      </c>
      <c r="B6" s="196" t="s">
        <v>19</v>
      </c>
      <c r="C6" s="197" t="s">
        <v>20</v>
      </c>
      <c r="D6" s="197" t="s">
        <v>21</v>
      </c>
      <c r="E6" s="198" t="s">
        <v>150</v>
      </c>
      <c r="F6" s="198" t="s">
        <v>172</v>
      </c>
      <c r="G6" s="199" t="s">
        <v>22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thickBot="1">
      <c r="A7" s="190">
        <v>1</v>
      </c>
      <c r="B7" s="380" t="s">
        <v>169</v>
      </c>
      <c r="C7" s="381"/>
      <c r="D7" s="381"/>
      <c r="E7" s="381"/>
      <c r="F7" s="381"/>
      <c r="G7" s="382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>
      <c r="A8" s="215"/>
      <c r="B8" s="216" t="s">
        <v>23</v>
      </c>
      <c r="C8" s="217">
        <v>15</v>
      </c>
      <c r="D8" s="217">
        <v>1</v>
      </c>
      <c r="E8" s="218">
        <v>8243</v>
      </c>
      <c r="F8" s="219">
        <v>4121.5</v>
      </c>
      <c r="G8" s="220">
        <f>E8+F8</f>
        <v>12364.5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>
      <c r="A9" s="215"/>
      <c r="B9" s="221" t="s">
        <v>14</v>
      </c>
      <c r="C9" s="183">
        <v>12</v>
      </c>
      <c r="D9" s="183">
        <v>1</v>
      </c>
      <c r="E9" s="211">
        <v>6773</v>
      </c>
      <c r="F9" s="212">
        <f>E9*0.5</f>
        <v>3386.5</v>
      </c>
      <c r="G9" s="222">
        <f t="shared" ref="G9:G11" si="0">E9+F9</f>
        <v>10159.5</v>
      </c>
      <c r="H9" s="5"/>
      <c r="I9" s="5"/>
      <c r="J9" s="5"/>
      <c r="K9" s="5"/>
      <c r="L9" s="5"/>
      <c r="M9" s="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266" customFormat="1">
      <c r="A10" s="215"/>
      <c r="B10" s="221" t="s">
        <v>350</v>
      </c>
      <c r="C10" s="183">
        <v>9</v>
      </c>
      <c r="D10" s="183">
        <v>1</v>
      </c>
      <c r="E10" s="211">
        <v>5527</v>
      </c>
      <c r="F10" s="212">
        <f>E10*0.5</f>
        <v>2763.5</v>
      </c>
      <c r="G10" s="222">
        <f t="shared" si="0"/>
        <v>8290.5</v>
      </c>
      <c r="H10" s="5"/>
      <c r="I10" s="5"/>
      <c r="J10" s="5"/>
      <c r="K10" s="5"/>
      <c r="L10" s="5"/>
      <c r="M10" s="270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>
      <c r="A11" s="215"/>
      <c r="B11" s="221" t="s">
        <v>24</v>
      </c>
      <c r="C11" s="183">
        <v>10</v>
      </c>
      <c r="D11" s="183">
        <v>1</v>
      </c>
      <c r="E11" s="211">
        <v>5815</v>
      </c>
      <c r="F11" s="212">
        <v>2907.5</v>
      </c>
      <c r="G11" s="222">
        <f t="shared" si="0"/>
        <v>8722.5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s="266" customFormat="1" ht="15.75" customHeight="1">
      <c r="A12" s="200"/>
      <c r="B12" s="181" t="s">
        <v>27</v>
      </c>
      <c r="C12" s="182">
        <v>2</v>
      </c>
      <c r="D12" s="182">
        <v>1</v>
      </c>
      <c r="E12" s="186">
        <v>3483</v>
      </c>
      <c r="F12" s="192">
        <v>1741.5</v>
      </c>
      <c r="G12" s="204">
        <f t="shared" ref="G12:G13" si="1">E12+F12</f>
        <v>5224.5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s="266" customFormat="1" ht="15.75" customHeight="1" thickBot="1">
      <c r="A13" s="205"/>
      <c r="B13" s="181" t="s">
        <v>29</v>
      </c>
      <c r="C13" s="182">
        <v>3</v>
      </c>
      <c r="D13" s="182">
        <v>1</v>
      </c>
      <c r="E13" s="186">
        <v>3770</v>
      </c>
      <c r="F13" s="193">
        <v>1885</v>
      </c>
      <c r="G13" s="204">
        <f t="shared" si="1"/>
        <v>5655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.75" thickBot="1">
      <c r="A14" s="223">
        <v>2</v>
      </c>
      <c r="B14" s="383" t="s">
        <v>173</v>
      </c>
      <c r="C14" s="384"/>
      <c r="D14" s="384"/>
      <c r="E14" s="384"/>
      <c r="F14" s="384"/>
      <c r="G14" s="38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30">
      <c r="A15" s="201"/>
      <c r="B15" s="271" t="s">
        <v>351</v>
      </c>
      <c r="C15" s="183">
        <v>14</v>
      </c>
      <c r="D15" s="183">
        <v>1</v>
      </c>
      <c r="E15" s="214">
        <v>7732</v>
      </c>
      <c r="F15" s="189">
        <f>E15*0.5</f>
        <v>3866</v>
      </c>
      <c r="G15" s="202">
        <f>E15+F15</f>
        <v>11598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s="173" customFormat="1">
      <c r="A16" s="201"/>
      <c r="B16" s="9" t="s">
        <v>28</v>
      </c>
      <c r="C16" s="176">
        <v>10</v>
      </c>
      <c r="D16" s="213">
        <v>2</v>
      </c>
      <c r="E16" s="185">
        <f>5815*D16</f>
        <v>11630</v>
      </c>
      <c r="F16" s="185">
        <f>2907.5*2</f>
        <v>5815</v>
      </c>
      <c r="G16" s="202">
        <f t="shared" ref="G16:G17" si="2">E16+F16</f>
        <v>17445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6.5" thickBot="1">
      <c r="A17" s="203"/>
      <c r="B17" s="9" t="s">
        <v>26</v>
      </c>
      <c r="C17" s="187">
        <v>9</v>
      </c>
      <c r="D17" s="187">
        <v>5</v>
      </c>
      <c r="E17" s="184">
        <f>5527*5</f>
        <v>27635</v>
      </c>
      <c r="F17" s="188">
        <f>2763.5*5</f>
        <v>13817.5</v>
      </c>
      <c r="G17" s="202">
        <f t="shared" si="2"/>
        <v>41452.5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8.75" customHeight="1" thickBot="1">
      <c r="A18" s="223">
        <v>3</v>
      </c>
      <c r="B18" s="373" t="s">
        <v>352</v>
      </c>
      <c r="C18" s="374"/>
      <c r="D18" s="374"/>
      <c r="E18" s="374"/>
      <c r="F18" s="374"/>
      <c r="G18" s="37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>
      <c r="A19" s="200"/>
      <c r="B19" s="181" t="s">
        <v>25</v>
      </c>
      <c r="C19" s="182">
        <v>11</v>
      </c>
      <c r="D19" s="182">
        <v>1</v>
      </c>
      <c r="E19" s="186">
        <v>6294</v>
      </c>
      <c r="F19" s="191">
        <v>3147</v>
      </c>
      <c r="G19" s="204">
        <f>E19+F19</f>
        <v>9441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s="178" customFormat="1" ht="15.75" customHeight="1" thickBot="1">
      <c r="A20" s="200"/>
      <c r="B20" s="181" t="s">
        <v>353</v>
      </c>
      <c r="C20" s="182">
        <v>3</v>
      </c>
      <c r="D20" s="182">
        <v>3</v>
      </c>
      <c r="E20" s="186">
        <f>4633*3</f>
        <v>13899</v>
      </c>
      <c r="F20" s="192">
        <f>2316.5*3</f>
        <v>6949.5</v>
      </c>
      <c r="G20" s="204">
        <f t="shared" ref="G20" si="3">E20+F20</f>
        <v>20848.5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31.5" customHeight="1" thickBot="1">
      <c r="A21" s="206"/>
      <c r="B21" s="207" t="s">
        <v>30</v>
      </c>
      <c r="C21" s="208"/>
      <c r="D21" s="209">
        <f>D8+D9+D10+D11+D12+D13+D15+D16+D17+D19+D20</f>
        <v>18</v>
      </c>
      <c r="E21" s="210"/>
      <c r="F21" s="190"/>
      <c r="G21" s="194">
        <f>G8+G9+G11+G15+G16+G19+G17+G20+G12+G13</f>
        <v>142911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>
      <c r="A22" s="5"/>
      <c r="B22" s="5"/>
      <c r="C22" s="7"/>
      <c r="D22" s="7"/>
      <c r="E22" s="5"/>
      <c r="F22" s="5"/>
      <c r="G22" s="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>
      <c r="A23" s="5"/>
      <c r="B23" s="5"/>
      <c r="C23" s="7"/>
      <c r="D23" s="7"/>
      <c r="E23" s="5"/>
      <c r="F23" s="5"/>
      <c r="G23" s="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.75" customHeight="1">
      <c r="A24" s="5"/>
      <c r="B24" s="5" t="s">
        <v>31</v>
      </c>
      <c r="C24" s="7"/>
      <c r="D24" s="7"/>
      <c r="E24" s="5"/>
      <c r="F24" s="5"/>
      <c r="G24" s="10">
        <f>G16+G17</f>
        <v>58897.5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>
      <c r="A25" s="5"/>
      <c r="B25" s="5" t="s">
        <v>32</v>
      </c>
      <c r="C25" s="7"/>
      <c r="D25" s="7"/>
      <c r="E25" s="5"/>
      <c r="F25" s="5"/>
      <c r="G25" s="11">
        <f>G8+G9+G10+G11+G12+G13+G15</f>
        <v>62014.5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.75" customHeight="1">
      <c r="A26" s="5"/>
      <c r="B26" s="5"/>
      <c r="C26" s="7"/>
      <c r="D26" s="7"/>
      <c r="E26" s="5"/>
      <c r="F26" s="5"/>
      <c r="G26" s="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>
      <c r="A27" s="5"/>
      <c r="B27" s="5"/>
      <c r="C27" s="7"/>
      <c r="D27" s="7"/>
      <c r="E27" s="5"/>
      <c r="F27" s="5"/>
      <c r="G27" s="17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5.75" customHeight="1">
      <c r="A28" s="5"/>
      <c r="B28" s="262" t="s">
        <v>23</v>
      </c>
      <c r="C28" s="7"/>
      <c r="D28" s="7"/>
      <c r="E28" s="5"/>
      <c r="F28" s="372" t="s">
        <v>167</v>
      </c>
      <c r="G28" s="37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5.75" customHeight="1">
      <c r="A29" s="5"/>
      <c r="B29" s="5"/>
      <c r="C29" s="7"/>
      <c r="D29" s="7"/>
      <c r="E29" s="5"/>
      <c r="F29" s="5"/>
      <c r="G29" s="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5.75" customHeight="1">
      <c r="A30" s="5"/>
      <c r="B30" s="5"/>
      <c r="C30" s="7"/>
      <c r="D30" s="7"/>
      <c r="E30" s="5"/>
      <c r="F30" s="5"/>
      <c r="G30" s="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5.75" customHeight="1">
      <c r="A31" s="5"/>
      <c r="B31" s="262" t="s">
        <v>14</v>
      </c>
      <c r="C31" s="7"/>
      <c r="D31" s="7"/>
      <c r="E31" s="5"/>
      <c r="F31" s="372" t="s">
        <v>168</v>
      </c>
      <c r="G31" s="372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>
      <c r="A32" s="5"/>
      <c r="B32" s="5"/>
      <c r="C32" s="7"/>
      <c r="D32" s="7"/>
      <c r="E32" s="5"/>
      <c r="F32" s="5"/>
      <c r="G32" s="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5.75" customHeight="1">
      <c r="A33" s="5"/>
      <c r="B33" s="5"/>
      <c r="C33" s="7"/>
      <c r="D33" s="7"/>
      <c r="E33" s="5"/>
      <c r="F33" s="5"/>
      <c r="G33" s="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5.75" customHeight="1">
      <c r="A34" s="5"/>
      <c r="B34" s="5"/>
      <c r="C34" s="7"/>
      <c r="D34" s="7"/>
      <c r="E34" s="5"/>
      <c r="F34" s="5"/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5.75" customHeight="1">
      <c r="A35" s="5"/>
      <c r="B35" s="5"/>
      <c r="C35" s="7"/>
      <c r="D35" s="7"/>
      <c r="E35" s="5"/>
      <c r="F35" s="5"/>
      <c r="G35" s="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>
      <c r="A36" s="5"/>
      <c r="B36" s="5"/>
      <c r="C36" s="7"/>
      <c r="D36" s="7"/>
      <c r="E36" s="5"/>
      <c r="F36" s="5"/>
      <c r="G36" s="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>
      <c r="A37" s="5"/>
      <c r="B37" s="5"/>
      <c r="C37" s="7"/>
      <c r="D37" s="7"/>
      <c r="E37" s="5"/>
      <c r="F37" s="5"/>
      <c r="G37" s="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5.75" customHeight="1">
      <c r="A38" s="5"/>
      <c r="B38" s="5"/>
      <c r="C38" s="7"/>
      <c r="D38" s="7"/>
      <c r="E38" s="5"/>
      <c r="F38" s="5"/>
      <c r="G38" s="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>
      <c r="A39" s="5"/>
      <c r="B39" s="5"/>
      <c r="C39" s="7"/>
      <c r="D39" s="7"/>
      <c r="E39" s="5"/>
      <c r="F39" s="5"/>
      <c r="G39" s="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5.75" customHeight="1">
      <c r="A40" s="5"/>
      <c r="B40" s="5"/>
      <c r="C40" s="7"/>
      <c r="D40" s="7"/>
      <c r="E40" s="5"/>
      <c r="F40" s="5"/>
      <c r="G40" s="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5.75" customHeight="1">
      <c r="A41" s="5"/>
      <c r="B41" s="5"/>
      <c r="C41" s="7"/>
      <c r="D41" s="7"/>
      <c r="E41" s="5"/>
      <c r="F41" s="5"/>
      <c r="G41" s="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.75" customHeight="1">
      <c r="A42" s="5"/>
      <c r="B42" s="5"/>
      <c r="C42" s="7"/>
      <c r="D42" s="7"/>
      <c r="E42" s="5"/>
      <c r="F42" s="5"/>
      <c r="G42" s="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5.75" customHeight="1">
      <c r="A43" s="5"/>
      <c r="B43" s="5"/>
      <c r="C43" s="7"/>
      <c r="D43" s="7"/>
      <c r="E43" s="5"/>
      <c r="F43" s="5"/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.75" customHeight="1">
      <c r="A44" s="5"/>
      <c r="B44" s="5"/>
      <c r="C44" s="7"/>
      <c r="D44" s="7"/>
      <c r="E44" s="5"/>
      <c r="F44" s="5"/>
      <c r="G44" s="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5.75" customHeight="1">
      <c r="A45" s="5"/>
      <c r="B45" s="5"/>
      <c r="C45" s="7"/>
      <c r="D45" s="7"/>
      <c r="E45" s="5"/>
      <c r="F45" s="5"/>
      <c r="G45" s="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>
      <c r="A46" s="5"/>
      <c r="B46" s="5"/>
      <c r="C46" s="7"/>
      <c r="D46" s="7"/>
      <c r="E46" s="5"/>
      <c r="F46" s="5"/>
      <c r="G46" s="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>
      <c r="A47" s="5"/>
      <c r="B47" s="5"/>
      <c r="C47" s="7"/>
      <c r="D47" s="7"/>
      <c r="E47" s="5"/>
      <c r="F47" s="5"/>
      <c r="G47" s="7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>
      <c r="A48" s="5"/>
      <c r="B48" s="5"/>
      <c r="C48" s="7"/>
      <c r="D48" s="7"/>
      <c r="E48" s="5"/>
      <c r="F48" s="5"/>
      <c r="G48" s="7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>
      <c r="A49" s="5"/>
      <c r="B49" s="5"/>
      <c r="C49" s="7"/>
      <c r="D49" s="7"/>
      <c r="E49" s="5"/>
      <c r="F49" s="5"/>
      <c r="G49" s="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>
      <c r="A50" s="5"/>
      <c r="B50" s="5"/>
      <c r="C50" s="7"/>
      <c r="D50" s="7"/>
      <c r="E50" s="5"/>
      <c r="F50" s="5"/>
      <c r="G50" s="7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>
      <c r="A51" s="5"/>
      <c r="B51" s="5"/>
      <c r="C51" s="7"/>
      <c r="D51" s="7"/>
      <c r="E51" s="5"/>
      <c r="F51" s="5"/>
      <c r="G51" s="7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>
      <c r="A52" s="5"/>
      <c r="B52" s="5"/>
      <c r="C52" s="7"/>
      <c r="D52" s="7"/>
      <c r="E52" s="5"/>
      <c r="F52" s="5"/>
      <c r="G52" s="7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>
      <c r="A53" s="5"/>
      <c r="B53" s="5"/>
      <c r="C53" s="7"/>
      <c r="D53" s="7"/>
      <c r="E53" s="5"/>
      <c r="F53" s="5"/>
      <c r="G53" s="7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>
      <c r="A54" s="5"/>
      <c r="B54" s="5"/>
      <c r="C54" s="7"/>
      <c r="D54" s="7"/>
      <c r="E54" s="5"/>
      <c r="F54" s="5"/>
      <c r="G54" s="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>
      <c r="A55" s="5"/>
      <c r="B55" s="5"/>
      <c r="C55" s="7"/>
      <c r="D55" s="7"/>
      <c r="E55" s="5"/>
      <c r="F55" s="5"/>
      <c r="G55" s="7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>
      <c r="A56" s="5"/>
      <c r="B56" s="5"/>
      <c r="C56" s="7"/>
      <c r="D56" s="7"/>
      <c r="E56" s="5"/>
      <c r="F56" s="5"/>
      <c r="G56" s="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>
      <c r="A57" s="5"/>
      <c r="B57" s="5"/>
      <c r="C57" s="7"/>
      <c r="D57" s="7"/>
      <c r="E57" s="5"/>
      <c r="F57" s="5"/>
      <c r="G57" s="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>
      <c r="A58" s="5"/>
      <c r="B58" s="5"/>
      <c r="C58" s="7"/>
      <c r="D58" s="7"/>
      <c r="E58" s="5"/>
      <c r="F58" s="5"/>
      <c r="G58" s="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>
      <c r="A59" s="5"/>
      <c r="B59" s="5"/>
      <c r="C59" s="7"/>
      <c r="D59" s="7"/>
      <c r="E59" s="5"/>
      <c r="F59" s="5"/>
      <c r="G59" s="7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>
      <c r="A60" s="5"/>
      <c r="B60" s="5"/>
      <c r="C60" s="7"/>
      <c r="D60" s="7"/>
      <c r="E60" s="5"/>
      <c r="F60" s="5"/>
      <c r="G60" s="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>
      <c r="A61" s="5"/>
      <c r="B61" s="5"/>
      <c r="C61" s="7"/>
      <c r="D61" s="7"/>
      <c r="E61" s="5"/>
      <c r="F61" s="5"/>
      <c r="G61" s="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>
      <c r="A62" s="5"/>
      <c r="B62" s="5"/>
      <c r="C62" s="7"/>
      <c r="D62" s="7"/>
      <c r="E62" s="5"/>
      <c r="F62" s="5"/>
      <c r="G62" s="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>
      <c r="A63" s="5"/>
      <c r="B63" s="5"/>
      <c r="C63" s="7"/>
      <c r="D63" s="7"/>
      <c r="E63" s="5"/>
      <c r="F63" s="5"/>
      <c r="G63" s="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>
      <c r="A64" s="5"/>
      <c r="B64" s="5"/>
      <c r="C64" s="7"/>
      <c r="D64" s="7"/>
      <c r="E64" s="5"/>
      <c r="F64" s="5"/>
      <c r="G64" s="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>
      <c r="A65" s="5"/>
      <c r="B65" s="5"/>
      <c r="C65" s="7"/>
      <c r="D65" s="7"/>
      <c r="E65" s="5"/>
      <c r="F65" s="5"/>
      <c r="G65" s="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>
      <c r="A66" s="5"/>
      <c r="B66" s="5"/>
      <c r="C66" s="7"/>
      <c r="D66" s="7"/>
      <c r="E66" s="5"/>
      <c r="F66" s="5"/>
      <c r="G66" s="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>
      <c r="A67" s="5"/>
      <c r="B67" s="5"/>
      <c r="C67" s="7"/>
      <c r="D67" s="7"/>
      <c r="E67" s="5"/>
      <c r="F67" s="5"/>
      <c r="G67" s="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>
      <c r="A68" s="5"/>
      <c r="B68" s="5"/>
      <c r="C68" s="7"/>
      <c r="D68" s="7"/>
      <c r="E68" s="5"/>
      <c r="F68" s="5"/>
      <c r="G68" s="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>
      <c r="A69" s="5"/>
      <c r="B69" s="5"/>
      <c r="C69" s="7"/>
      <c r="D69" s="7"/>
      <c r="E69" s="5"/>
      <c r="F69" s="5"/>
      <c r="G69" s="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>
      <c r="A70" s="5"/>
      <c r="B70" s="5"/>
      <c r="C70" s="7"/>
      <c r="D70" s="7"/>
      <c r="E70" s="5"/>
      <c r="F70" s="5"/>
      <c r="G70" s="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>
      <c r="A71" s="5"/>
      <c r="B71" s="5"/>
      <c r="C71" s="7"/>
      <c r="D71" s="7"/>
      <c r="E71" s="5"/>
      <c r="F71" s="5"/>
      <c r="G71" s="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>
      <c r="A72" s="5"/>
      <c r="B72" s="5"/>
      <c r="C72" s="7"/>
      <c r="D72" s="7"/>
      <c r="E72" s="5"/>
      <c r="F72" s="5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>
      <c r="A73" s="5"/>
      <c r="B73" s="5"/>
      <c r="C73" s="7"/>
      <c r="D73" s="7"/>
      <c r="E73" s="5"/>
      <c r="F73" s="5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>
      <c r="A74" s="5"/>
      <c r="B74" s="5"/>
      <c r="C74" s="7"/>
      <c r="D74" s="7"/>
      <c r="E74" s="5"/>
      <c r="F74" s="5"/>
      <c r="G74" s="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>
      <c r="A75" s="5"/>
      <c r="B75" s="5"/>
      <c r="C75" s="7"/>
      <c r="D75" s="7"/>
      <c r="E75" s="5"/>
      <c r="F75" s="5"/>
      <c r="G75" s="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>
      <c r="A76" s="5"/>
      <c r="B76" s="5"/>
      <c r="C76" s="7"/>
      <c r="D76" s="7"/>
      <c r="E76" s="5"/>
      <c r="F76" s="5"/>
      <c r="G76" s="7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>
      <c r="A77" s="5"/>
      <c r="B77" s="5"/>
      <c r="C77" s="7"/>
      <c r="D77" s="7"/>
      <c r="E77" s="5"/>
      <c r="F77" s="5"/>
      <c r="G77" s="7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>
      <c r="A78" s="5"/>
      <c r="B78" s="5"/>
      <c r="C78" s="7"/>
      <c r="D78" s="7"/>
      <c r="E78" s="5"/>
      <c r="F78" s="5"/>
      <c r="G78" s="7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>
      <c r="A79" s="5"/>
      <c r="B79" s="5"/>
      <c r="C79" s="7"/>
      <c r="D79" s="7"/>
      <c r="E79" s="5"/>
      <c r="F79" s="5"/>
      <c r="G79" s="7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>
      <c r="A80" s="5"/>
      <c r="B80" s="5"/>
      <c r="C80" s="7"/>
      <c r="D80" s="7"/>
      <c r="E80" s="5"/>
      <c r="F80" s="5"/>
      <c r="G80" s="7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>
      <c r="A81" s="5"/>
      <c r="B81" s="5"/>
      <c r="C81" s="7"/>
      <c r="D81" s="7"/>
      <c r="E81" s="5"/>
      <c r="F81" s="5"/>
      <c r="G81" s="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>
      <c r="A82" s="5"/>
      <c r="B82" s="5"/>
      <c r="C82" s="7"/>
      <c r="D82" s="7"/>
      <c r="E82" s="5"/>
      <c r="F82" s="5"/>
      <c r="G82" s="7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>
      <c r="A83" s="5"/>
      <c r="B83" s="5"/>
      <c r="C83" s="7"/>
      <c r="D83" s="7"/>
      <c r="E83" s="5"/>
      <c r="F83" s="5"/>
      <c r="G83" s="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>
      <c r="A84" s="5"/>
      <c r="B84" s="5"/>
      <c r="C84" s="7"/>
      <c r="D84" s="7"/>
      <c r="E84" s="5"/>
      <c r="F84" s="5"/>
      <c r="G84" s="7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>
      <c r="A85" s="5"/>
      <c r="B85" s="5"/>
      <c r="C85" s="7"/>
      <c r="D85" s="7"/>
      <c r="E85" s="5"/>
      <c r="F85" s="5"/>
      <c r="G85" s="7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>
      <c r="A86" s="5"/>
      <c r="B86" s="5"/>
      <c r="C86" s="7"/>
      <c r="D86" s="7"/>
      <c r="E86" s="5"/>
      <c r="F86" s="5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>
      <c r="A87" s="5"/>
      <c r="B87" s="5"/>
      <c r="C87" s="7"/>
      <c r="D87" s="7"/>
      <c r="E87" s="5"/>
      <c r="F87" s="5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>
      <c r="A88" s="5"/>
      <c r="B88" s="5"/>
      <c r="C88" s="7"/>
      <c r="D88" s="7"/>
      <c r="E88" s="5"/>
      <c r="F88" s="5"/>
      <c r="G88" s="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>
      <c r="A89" s="5"/>
      <c r="B89" s="5"/>
      <c r="C89" s="7"/>
      <c r="D89" s="7"/>
      <c r="E89" s="5"/>
      <c r="F89" s="5"/>
      <c r="G89" s="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>
      <c r="A90" s="5"/>
      <c r="B90" s="5"/>
      <c r="C90" s="7"/>
      <c r="D90" s="7"/>
      <c r="E90" s="5"/>
      <c r="F90" s="5"/>
      <c r="G90" s="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>
      <c r="A91" s="5"/>
      <c r="B91" s="5"/>
      <c r="C91" s="7"/>
      <c r="D91" s="7"/>
      <c r="E91" s="5"/>
      <c r="F91" s="5"/>
      <c r="G91" s="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>
      <c r="A92" s="5"/>
      <c r="B92" s="5"/>
      <c r="C92" s="7"/>
      <c r="D92" s="7"/>
      <c r="E92" s="5"/>
      <c r="F92" s="5"/>
      <c r="G92" s="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>
      <c r="A93" s="5"/>
      <c r="B93" s="5"/>
      <c r="C93" s="7"/>
      <c r="D93" s="7"/>
      <c r="E93" s="5"/>
      <c r="F93" s="5"/>
      <c r="G93" s="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>
      <c r="A94" s="5"/>
      <c r="B94" s="5"/>
      <c r="C94" s="7"/>
      <c r="D94" s="7"/>
      <c r="E94" s="5"/>
      <c r="F94" s="5"/>
      <c r="G94" s="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>
      <c r="A95" s="5"/>
      <c r="B95" s="5"/>
      <c r="C95" s="7"/>
      <c r="D95" s="7"/>
      <c r="E95" s="5"/>
      <c r="F95" s="5"/>
      <c r="G95" s="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>
      <c r="A96" s="5"/>
      <c r="B96" s="5"/>
      <c r="C96" s="7"/>
      <c r="D96" s="7"/>
      <c r="E96" s="5"/>
      <c r="F96" s="5"/>
      <c r="G96" s="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>
      <c r="A97" s="5"/>
      <c r="B97" s="5"/>
      <c r="C97" s="7"/>
      <c r="D97" s="7"/>
      <c r="E97" s="5"/>
      <c r="F97" s="5"/>
      <c r="G97" s="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>
      <c r="A98" s="5"/>
      <c r="B98" s="5"/>
      <c r="C98" s="7"/>
      <c r="D98" s="7"/>
      <c r="E98" s="5"/>
      <c r="F98" s="5"/>
      <c r="G98" s="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>
      <c r="A99" s="5"/>
      <c r="B99" s="5"/>
      <c r="C99" s="7"/>
      <c r="D99" s="7"/>
      <c r="E99" s="5"/>
      <c r="F99" s="5"/>
      <c r="G99" s="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>
      <c r="A100" s="5"/>
      <c r="B100" s="5"/>
      <c r="C100" s="7"/>
      <c r="D100" s="7"/>
      <c r="E100" s="5"/>
      <c r="F100" s="5"/>
      <c r="G100" s="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>
      <c r="A101" s="5"/>
      <c r="B101" s="5"/>
      <c r="C101" s="7"/>
      <c r="D101" s="7"/>
      <c r="E101" s="5"/>
      <c r="F101" s="5"/>
      <c r="G101" s="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>
      <c r="A102" s="5"/>
      <c r="B102" s="5"/>
      <c r="C102" s="7"/>
      <c r="D102" s="7"/>
      <c r="E102" s="5"/>
      <c r="F102" s="5"/>
      <c r="G102" s="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>
      <c r="A103" s="5"/>
      <c r="B103" s="5"/>
      <c r="C103" s="7"/>
      <c r="D103" s="7"/>
      <c r="E103" s="5"/>
      <c r="F103" s="5"/>
      <c r="G103" s="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>
      <c r="A104" s="5"/>
      <c r="B104" s="5"/>
      <c r="C104" s="7"/>
      <c r="D104" s="7"/>
      <c r="E104" s="5"/>
      <c r="F104" s="5"/>
      <c r="G104" s="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>
      <c r="A105" s="5"/>
      <c r="B105" s="5"/>
      <c r="C105" s="7"/>
      <c r="D105" s="7"/>
      <c r="E105" s="5"/>
      <c r="F105" s="5"/>
      <c r="G105" s="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>
      <c r="A106" s="5"/>
      <c r="B106" s="5"/>
      <c r="C106" s="7"/>
      <c r="D106" s="7"/>
      <c r="E106" s="5"/>
      <c r="F106" s="5"/>
      <c r="G106" s="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>
      <c r="A107" s="5"/>
      <c r="B107" s="5"/>
      <c r="C107" s="7"/>
      <c r="D107" s="7"/>
      <c r="E107" s="5"/>
      <c r="F107" s="5"/>
      <c r="G107" s="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>
      <c r="A108" s="5"/>
      <c r="B108" s="5"/>
      <c r="C108" s="7"/>
      <c r="D108" s="7"/>
      <c r="E108" s="5"/>
      <c r="F108" s="5"/>
      <c r="G108" s="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>
      <c r="A109" s="5"/>
      <c r="B109" s="5"/>
      <c r="C109" s="7"/>
      <c r="D109" s="7"/>
      <c r="E109" s="5"/>
      <c r="F109" s="5"/>
      <c r="G109" s="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>
      <c r="A110" s="5"/>
      <c r="B110" s="5"/>
      <c r="C110" s="7"/>
      <c r="D110" s="7"/>
      <c r="E110" s="5"/>
      <c r="F110" s="5"/>
      <c r="G110" s="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>
      <c r="A111" s="5"/>
      <c r="B111" s="5"/>
      <c r="C111" s="7"/>
      <c r="D111" s="7"/>
      <c r="E111" s="5"/>
      <c r="F111" s="5"/>
      <c r="G111" s="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>
      <c r="A112" s="5"/>
      <c r="B112" s="5"/>
      <c r="C112" s="7"/>
      <c r="D112" s="7"/>
      <c r="E112" s="5"/>
      <c r="F112" s="5"/>
      <c r="G112" s="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>
      <c r="A113" s="5"/>
      <c r="B113" s="5"/>
      <c r="C113" s="7"/>
      <c r="D113" s="7"/>
      <c r="E113" s="5"/>
      <c r="F113" s="5"/>
      <c r="G113" s="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>
      <c r="A114" s="5"/>
      <c r="B114" s="5"/>
      <c r="C114" s="7"/>
      <c r="D114" s="7"/>
      <c r="E114" s="5"/>
      <c r="F114" s="5"/>
      <c r="G114" s="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>
      <c r="A115" s="5"/>
      <c r="B115" s="5"/>
      <c r="C115" s="7"/>
      <c r="D115" s="7"/>
      <c r="E115" s="5"/>
      <c r="F115" s="5"/>
      <c r="G115" s="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>
      <c r="A116" s="5"/>
      <c r="B116" s="5"/>
      <c r="C116" s="7"/>
      <c r="D116" s="7"/>
      <c r="E116" s="5"/>
      <c r="F116" s="5"/>
      <c r="G116" s="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>
      <c r="A117" s="5"/>
      <c r="B117" s="5"/>
      <c r="C117" s="7"/>
      <c r="D117" s="7"/>
      <c r="E117" s="5"/>
      <c r="F117" s="5"/>
      <c r="G117" s="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>
      <c r="A118" s="5"/>
      <c r="B118" s="5"/>
      <c r="C118" s="7"/>
      <c r="D118" s="7"/>
      <c r="E118" s="5"/>
      <c r="F118" s="5"/>
      <c r="G118" s="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>
      <c r="A119" s="5"/>
      <c r="B119" s="5"/>
      <c r="C119" s="7"/>
      <c r="D119" s="7"/>
      <c r="E119" s="5"/>
      <c r="F119" s="5"/>
      <c r="G119" s="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>
      <c r="A120" s="5"/>
      <c r="B120" s="5"/>
      <c r="C120" s="7"/>
      <c r="D120" s="7"/>
      <c r="E120" s="5"/>
      <c r="F120" s="5"/>
      <c r="G120" s="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>
      <c r="A121" s="5"/>
      <c r="B121" s="5"/>
      <c r="C121" s="7"/>
      <c r="D121" s="7"/>
      <c r="E121" s="5"/>
      <c r="F121" s="5"/>
      <c r="G121" s="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>
      <c r="A122" s="5"/>
      <c r="B122" s="5"/>
      <c r="C122" s="7"/>
      <c r="D122" s="7"/>
      <c r="E122" s="5"/>
      <c r="F122" s="5"/>
      <c r="G122" s="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>
      <c r="A123" s="5"/>
      <c r="B123" s="5"/>
      <c r="C123" s="7"/>
      <c r="D123" s="7"/>
      <c r="E123" s="5"/>
      <c r="F123" s="5"/>
      <c r="G123" s="7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>
      <c r="A124" s="5"/>
      <c r="B124" s="5"/>
      <c r="C124" s="7"/>
      <c r="D124" s="7"/>
      <c r="E124" s="5"/>
      <c r="F124" s="5"/>
      <c r="G124" s="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>
      <c r="A125" s="5"/>
      <c r="B125" s="5"/>
      <c r="C125" s="7"/>
      <c r="D125" s="7"/>
      <c r="E125" s="5"/>
      <c r="F125" s="5"/>
      <c r="G125" s="7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>
      <c r="A126" s="5"/>
      <c r="B126" s="5"/>
      <c r="C126" s="7"/>
      <c r="D126" s="7"/>
      <c r="E126" s="5"/>
      <c r="F126" s="5"/>
      <c r="G126" s="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>
      <c r="A127" s="5"/>
      <c r="B127" s="5"/>
      <c r="C127" s="7"/>
      <c r="D127" s="7"/>
      <c r="E127" s="5"/>
      <c r="F127" s="5"/>
      <c r="G127" s="7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>
      <c r="A128" s="5"/>
      <c r="B128" s="5"/>
      <c r="C128" s="7"/>
      <c r="D128" s="7"/>
      <c r="E128" s="5"/>
      <c r="F128" s="5"/>
      <c r="G128" s="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>
      <c r="A129" s="5"/>
      <c r="B129" s="5"/>
      <c r="C129" s="7"/>
      <c r="D129" s="7"/>
      <c r="E129" s="5"/>
      <c r="F129" s="5"/>
      <c r="G129" s="7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>
      <c r="A130" s="5"/>
      <c r="B130" s="5"/>
      <c r="C130" s="7"/>
      <c r="D130" s="7"/>
      <c r="E130" s="5"/>
      <c r="F130" s="5"/>
      <c r="G130" s="7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>
      <c r="A131" s="5"/>
      <c r="B131" s="5"/>
      <c r="C131" s="7"/>
      <c r="D131" s="7"/>
      <c r="E131" s="5"/>
      <c r="F131" s="5"/>
      <c r="G131" s="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>
      <c r="A132" s="5"/>
      <c r="B132" s="5"/>
      <c r="C132" s="7"/>
      <c r="D132" s="7"/>
      <c r="E132" s="5"/>
      <c r="F132" s="5"/>
      <c r="G132" s="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>
      <c r="A133" s="5"/>
      <c r="B133" s="5"/>
      <c r="C133" s="7"/>
      <c r="D133" s="7"/>
      <c r="E133" s="5"/>
      <c r="F133" s="5"/>
      <c r="G133" s="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>
      <c r="A134" s="5"/>
      <c r="B134" s="5"/>
      <c r="C134" s="7"/>
      <c r="D134" s="7"/>
      <c r="E134" s="5"/>
      <c r="F134" s="5"/>
      <c r="G134" s="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>
      <c r="A135" s="5"/>
      <c r="B135" s="5"/>
      <c r="C135" s="7"/>
      <c r="D135" s="7"/>
      <c r="E135" s="5"/>
      <c r="F135" s="5"/>
      <c r="G135" s="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>
      <c r="A136" s="5"/>
      <c r="B136" s="5"/>
      <c r="C136" s="7"/>
      <c r="D136" s="7"/>
      <c r="E136" s="5"/>
      <c r="F136" s="5"/>
      <c r="G136" s="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>
      <c r="A137" s="5"/>
      <c r="B137" s="5"/>
      <c r="C137" s="7"/>
      <c r="D137" s="7"/>
      <c r="E137" s="5"/>
      <c r="F137" s="5"/>
      <c r="G137" s="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>
      <c r="A138" s="5"/>
      <c r="B138" s="5"/>
      <c r="C138" s="7"/>
      <c r="D138" s="7"/>
      <c r="E138" s="5"/>
      <c r="F138" s="5"/>
      <c r="G138" s="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>
      <c r="A139" s="5"/>
      <c r="B139" s="5"/>
      <c r="C139" s="7"/>
      <c r="D139" s="7"/>
      <c r="E139" s="5"/>
      <c r="F139" s="5"/>
      <c r="G139" s="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>
      <c r="A140" s="5"/>
      <c r="B140" s="5"/>
      <c r="C140" s="7"/>
      <c r="D140" s="7"/>
      <c r="E140" s="5"/>
      <c r="F140" s="5"/>
      <c r="G140" s="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>
      <c r="A141" s="5"/>
      <c r="B141" s="5"/>
      <c r="C141" s="7"/>
      <c r="D141" s="7"/>
      <c r="E141" s="5"/>
      <c r="F141" s="5"/>
      <c r="G141" s="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>
      <c r="A142" s="5"/>
      <c r="B142" s="5"/>
      <c r="C142" s="7"/>
      <c r="D142" s="7"/>
      <c r="E142" s="5"/>
      <c r="F142" s="5"/>
      <c r="G142" s="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>
      <c r="A143" s="5"/>
      <c r="B143" s="5"/>
      <c r="C143" s="7"/>
      <c r="D143" s="7"/>
      <c r="E143" s="5"/>
      <c r="F143" s="5"/>
      <c r="G143" s="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>
      <c r="A144" s="5"/>
      <c r="B144" s="5"/>
      <c r="C144" s="7"/>
      <c r="D144" s="7"/>
      <c r="E144" s="5"/>
      <c r="F144" s="5"/>
      <c r="G144" s="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>
      <c r="A145" s="5"/>
      <c r="B145" s="5"/>
      <c r="C145" s="7"/>
      <c r="D145" s="7"/>
      <c r="E145" s="5"/>
      <c r="F145" s="5"/>
      <c r="G145" s="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>
      <c r="A146" s="5"/>
      <c r="B146" s="5"/>
      <c r="C146" s="7"/>
      <c r="D146" s="7"/>
      <c r="E146" s="5"/>
      <c r="F146" s="5"/>
      <c r="G146" s="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>
      <c r="A147" s="5"/>
      <c r="B147" s="5"/>
      <c r="C147" s="7"/>
      <c r="D147" s="7"/>
      <c r="E147" s="5"/>
      <c r="F147" s="5"/>
      <c r="G147" s="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>
      <c r="A148" s="5"/>
      <c r="B148" s="5"/>
      <c r="C148" s="7"/>
      <c r="D148" s="7"/>
      <c r="E148" s="5"/>
      <c r="F148" s="5"/>
      <c r="G148" s="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>
      <c r="A149" s="5"/>
      <c r="B149" s="5"/>
      <c r="C149" s="7"/>
      <c r="D149" s="7"/>
      <c r="E149" s="5"/>
      <c r="F149" s="5"/>
      <c r="G149" s="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>
      <c r="A150" s="5"/>
      <c r="B150" s="5"/>
      <c r="C150" s="7"/>
      <c r="D150" s="7"/>
      <c r="E150" s="5"/>
      <c r="F150" s="5"/>
      <c r="G150" s="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>
      <c r="A151" s="5"/>
      <c r="B151" s="5"/>
      <c r="C151" s="7"/>
      <c r="D151" s="7"/>
      <c r="E151" s="5"/>
      <c r="F151" s="5"/>
      <c r="G151" s="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>
      <c r="A152" s="5"/>
      <c r="B152" s="5"/>
      <c r="C152" s="7"/>
      <c r="D152" s="7"/>
      <c r="E152" s="5"/>
      <c r="F152" s="5"/>
      <c r="G152" s="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>
      <c r="A153" s="5"/>
      <c r="B153" s="5"/>
      <c r="C153" s="7"/>
      <c r="D153" s="7"/>
      <c r="E153" s="5"/>
      <c r="F153" s="5"/>
      <c r="G153" s="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>
      <c r="A154" s="5"/>
      <c r="B154" s="5"/>
      <c r="C154" s="7"/>
      <c r="D154" s="7"/>
      <c r="E154" s="5"/>
      <c r="F154" s="5"/>
      <c r="G154" s="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>
      <c r="A155" s="5"/>
      <c r="B155" s="5"/>
      <c r="C155" s="7"/>
      <c r="D155" s="7"/>
      <c r="E155" s="5"/>
      <c r="F155" s="5"/>
      <c r="G155" s="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>
      <c r="A156" s="5"/>
      <c r="B156" s="5"/>
      <c r="C156" s="7"/>
      <c r="D156" s="7"/>
      <c r="E156" s="5"/>
      <c r="F156" s="5"/>
      <c r="G156" s="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>
      <c r="A157" s="5"/>
      <c r="B157" s="5"/>
      <c r="C157" s="7"/>
      <c r="D157" s="7"/>
      <c r="E157" s="5"/>
      <c r="F157" s="5"/>
      <c r="G157" s="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>
      <c r="A158" s="5"/>
      <c r="B158" s="5"/>
      <c r="C158" s="7"/>
      <c r="D158" s="7"/>
      <c r="E158" s="5"/>
      <c r="F158" s="5"/>
      <c r="G158" s="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>
      <c r="A159" s="5"/>
      <c r="B159" s="5"/>
      <c r="C159" s="7"/>
      <c r="D159" s="7"/>
      <c r="E159" s="5"/>
      <c r="F159" s="5"/>
      <c r="G159" s="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>
      <c r="A160" s="5"/>
      <c r="B160" s="5"/>
      <c r="C160" s="7"/>
      <c r="D160" s="7"/>
      <c r="E160" s="5"/>
      <c r="F160" s="5"/>
      <c r="G160" s="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>
      <c r="A161" s="5"/>
      <c r="B161" s="5"/>
      <c r="C161" s="7"/>
      <c r="D161" s="7"/>
      <c r="E161" s="5"/>
      <c r="F161" s="5"/>
      <c r="G161" s="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>
      <c r="A162" s="5"/>
      <c r="B162" s="5"/>
      <c r="C162" s="7"/>
      <c r="D162" s="7"/>
      <c r="E162" s="5"/>
      <c r="F162" s="5"/>
      <c r="G162" s="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>
      <c r="A163" s="5"/>
      <c r="B163" s="5"/>
      <c r="C163" s="7"/>
      <c r="D163" s="7"/>
      <c r="E163" s="5"/>
      <c r="F163" s="5"/>
      <c r="G163" s="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>
      <c r="A164" s="5"/>
      <c r="B164" s="5"/>
      <c r="C164" s="7"/>
      <c r="D164" s="7"/>
      <c r="E164" s="5"/>
      <c r="F164" s="5"/>
      <c r="G164" s="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>
      <c r="A165" s="5"/>
      <c r="B165" s="5"/>
      <c r="C165" s="7"/>
      <c r="D165" s="7"/>
      <c r="E165" s="5"/>
      <c r="F165" s="5"/>
      <c r="G165" s="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>
      <c r="A166" s="5"/>
      <c r="B166" s="5"/>
      <c r="C166" s="7"/>
      <c r="D166" s="7"/>
      <c r="E166" s="5"/>
      <c r="F166" s="5"/>
      <c r="G166" s="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>
      <c r="A167" s="5"/>
      <c r="B167" s="5"/>
      <c r="C167" s="7"/>
      <c r="D167" s="7"/>
      <c r="E167" s="5"/>
      <c r="F167" s="5"/>
      <c r="G167" s="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>
      <c r="A168" s="5"/>
      <c r="B168" s="5"/>
      <c r="C168" s="7"/>
      <c r="D168" s="7"/>
      <c r="E168" s="5"/>
      <c r="F168" s="5"/>
      <c r="G168" s="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>
      <c r="A169" s="5"/>
      <c r="B169" s="5"/>
      <c r="C169" s="7"/>
      <c r="D169" s="7"/>
      <c r="E169" s="5"/>
      <c r="F169" s="5"/>
      <c r="G169" s="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>
      <c r="A170" s="5"/>
      <c r="B170" s="5"/>
      <c r="C170" s="7"/>
      <c r="D170" s="7"/>
      <c r="E170" s="5"/>
      <c r="F170" s="5"/>
      <c r="G170" s="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>
      <c r="A171" s="5"/>
      <c r="B171" s="5"/>
      <c r="C171" s="7"/>
      <c r="D171" s="7"/>
      <c r="E171" s="5"/>
      <c r="F171" s="5"/>
      <c r="G171" s="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>
      <c r="A172" s="5"/>
      <c r="B172" s="5"/>
      <c r="C172" s="7"/>
      <c r="D172" s="7"/>
      <c r="E172" s="5"/>
      <c r="F172" s="5"/>
      <c r="G172" s="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>
      <c r="A173" s="5"/>
      <c r="B173" s="5"/>
      <c r="C173" s="7"/>
      <c r="D173" s="7"/>
      <c r="E173" s="5"/>
      <c r="F173" s="5"/>
      <c r="G173" s="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>
      <c r="A174" s="5"/>
      <c r="B174" s="5"/>
      <c r="C174" s="7"/>
      <c r="D174" s="7"/>
      <c r="E174" s="5"/>
      <c r="F174" s="5"/>
      <c r="G174" s="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>
      <c r="A175" s="5"/>
      <c r="B175" s="5"/>
      <c r="C175" s="7"/>
      <c r="D175" s="7"/>
      <c r="E175" s="5"/>
      <c r="F175" s="5"/>
      <c r="G175" s="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>
      <c r="A176" s="5"/>
      <c r="B176" s="5"/>
      <c r="C176" s="7"/>
      <c r="D176" s="7"/>
      <c r="E176" s="5"/>
      <c r="F176" s="5"/>
      <c r="G176" s="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>
      <c r="A177" s="5"/>
      <c r="B177" s="5"/>
      <c r="C177" s="7"/>
      <c r="D177" s="7"/>
      <c r="E177" s="5"/>
      <c r="F177" s="5"/>
      <c r="G177" s="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>
      <c r="A178" s="5"/>
      <c r="B178" s="5"/>
      <c r="C178" s="7"/>
      <c r="D178" s="7"/>
      <c r="E178" s="5"/>
      <c r="F178" s="5"/>
      <c r="G178" s="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>
      <c r="A179" s="5"/>
      <c r="B179" s="5"/>
      <c r="C179" s="7"/>
      <c r="D179" s="7"/>
      <c r="E179" s="5"/>
      <c r="F179" s="5"/>
      <c r="G179" s="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>
      <c r="A180" s="5"/>
      <c r="B180" s="5"/>
      <c r="C180" s="7"/>
      <c r="D180" s="7"/>
      <c r="E180" s="5"/>
      <c r="F180" s="5"/>
      <c r="G180" s="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>
      <c r="A181" s="5"/>
      <c r="B181" s="5"/>
      <c r="C181" s="7"/>
      <c r="D181" s="7"/>
      <c r="E181" s="5"/>
      <c r="F181" s="5"/>
      <c r="G181" s="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>
      <c r="A182" s="5"/>
      <c r="B182" s="5"/>
      <c r="C182" s="7"/>
      <c r="D182" s="7"/>
      <c r="E182" s="5"/>
      <c r="F182" s="5"/>
      <c r="G182" s="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>
      <c r="A183" s="5"/>
      <c r="B183" s="5"/>
      <c r="C183" s="7"/>
      <c r="D183" s="7"/>
      <c r="E183" s="5"/>
      <c r="F183" s="5"/>
      <c r="G183" s="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>
      <c r="A184" s="5"/>
      <c r="B184" s="5"/>
      <c r="C184" s="7"/>
      <c r="D184" s="7"/>
      <c r="E184" s="5"/>
      <c r="F184" s="5"/>
      <c r="G184" s="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>
      <c r="A185" s="5"/>
      <c r="B185" s="5"/>
      <c r="C185" s="7"/>
      <c r="D185" s="7"/>
      <c r="E185" s="5"/>
      <c r="F185" s="5"/>
      <c r="G185" s="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>
      <c r="A186" s="5"/>
      <c r="B186" s="5"/>
      <c r="C186" s="7"/>
      <c r="D186" s="7"/>
      <c r="E186" s="5"/>
      <c r="F186" s="5"/>
      <c r="G186" s="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>
      <c r="A187" s="5"/>
      <c r="B187" s="5"/>
      <c r="C187" s="7"/>
      <c r="D187" s="7"/>
      <c r="E187" s="5"/>
      <c r="F187" s="5"/>
      <c r="G187" s="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>
      <c r="A188" s="5"/>
      <c r="B188" s="5"/>
      <c r="C188" s="7"/>
      <c r="D188" s="7"/>
      <c r="E188" s="5"/>
      <c r="F188" s="5"/>
      <c r="G188" s="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>
      <c r="A189" s="5"/>
      <c r="B189" s="5"/>
      <c r="C189" s="7"/>
      <c r="D189" s="7"/>
      <c r="E189" s="5"/>
      <c r="F189" s="5"/>
      <c r="G189" s="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>
      <c r="A190" s="5"/>
      <c r="B190" s="5"/>
      <c r="C190" s="7"/>
      <c r="D190" s="7"/>
      <c r="E190" s="5"/>
      <c r="F190" s="5"/>
      <c r="G190" s="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>
      <c r="A191" s="5"/>
      <c r="B191" s="5"/>
      <c r="C191" s="7"/>
      <c r="D191" s="7"/>
      <c r="E191" s="5"/>
      <c r="F191" s="5"/>
      <c r="G191" s="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>
      <c r="A192" s="5"/>
      <c r="B192" s="5"/>
      <c r="C192" s="7"/>
      <c r="D192" s="7"/>
      <c r="E192" s="5"/>
      <c r="F192" s="5"/>
      <c r="G192" s="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>
      <c r="A193" s="5"/>
      <c r="B193" s="5"/>
      <c r="C193" s="7"/>
      <c r="D193" s="7"/>
      <c r="E193" s="5"/>
      <c r="F193" s="5"/>
      <c r="G193" s="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>
      <c r="A194" s="5"/>
      <c r="B194" s="5"/>
      <c r="C194" s="7"/>
      <c r="D194" s="7"/>
      <c r="E194" s="5"/>
      <c r="F194" s="5"/>
      <c r="G194" s="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>
      <c r="A195" s="5"/>
      <c r="B195" s="5"/>
      <c r="C195" s="7"/>
      <c r="D195" s="7"/>
      <c r="E195" s="5"/>
      <c r="F195" s="5"/>
      <c r="G195" s="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>
      <c r="A196" s="5"/>
      <c r="B196" s="5"/>
      <c r="C196" s="7"/>
      <c r="D196" s="7"/>
      <c r="E196" s="5"/>
      <c r="F196" s="5"/>
      <c r="G196" s="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>
      <c r="A197" s="5"/>
      <c r="B197" s="5"/>
      <c r="C197" s="7"/>
      <c r="D197" s="7"/>
      <c r="E197" s="5"/>
      <c r="F197" s="5"/>
      <c r="G197" s="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>
      <c r="A198" s="5"/>
      <c r="B198" s="5"/>
      <c r="C198" s="7"/>
      <c r="D198" s="7"/>
      <c r="E198" s="5"/>
      <c r="F198" s="5"/>
      <c r="G198" s="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>
      <c r="A199" s="5"/>
      <c r="B199" s="5"/>
      <c r="C199" s="7"/>
      <c r="D199" s="7"/>
      <c r="E199" s="5"/>
      <c r="F199" s="5"/>
      <c r="G199" s="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>
      <c r="A200" s="5"/>
      <c r="B200" s="5"/>
      <c r="C200" s="7"/>
      <c r="D200" s="7"/>
      <c r="E200" s="5"/>
      <c r="F200" s="5"/>
      <c r="G200" s="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>
      <c r="A201" s="5"/>
      <c r="B201" s="5"/>
      <c r="C201" s="7"/>
      <c r="D201" s="7"/>
      <c r="E201" s="5"/>
      <c r="F201" s="5"/>
      <c r="G201" s="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>
      <c r="A202" s="5"/>
      <c r="B202" s="5"/>
      <c r="C202" s="7"/>
      <c r="D202" s="7"/>
      <c r="E202" s="5"/>
      <c r="F202" s="5"/>
      <c r="G202" s="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>
      <c r="A203" s="5"/>
      <c r="B203" s="5"/>
      <c r="C203" s="7"/>
      <c r="D203" s="7"/>
      <c r="E203" s="5"/>
      <c r="F203" s="5"/>
      <c r="G203" s="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>
      <c r="A204" s="5"/>
      <c r="B204" s="5"/>
      <c r="C204" s="7"/>
      <c r="D204" s="7"/>
      <c r="E204" s="5"/>
      <c r="F204" s="5"/>
      <c r="G204" s="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>
      <c r="A205" s="5"/>
      <c r="B205" s="5"/>
      <c r="C205" s="7"/>
      <c r="D205" s="7"/>
      <c r="E205" s="5"/>
      <c r="F205" s="5"/>
      <c r="G205" s="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>
      <c r="A206" s="5"/>
      <c r="B206" s="5"/>
      <c r="C206" s="7"/>
      <c r="D206" s="7"/>
      <c r="E206" s="5"/>
      <c r="F206" s="5"/>
      <c r="G206" s="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>
      <c r="A207" s="5"/>
      <c r="B207" s="5"/>
      <c r="C207" s="7"/>
      <c r="D207" s="7"/>
      <c r="E207" s="5"/>
      <c r="F207" s="5"/>
      <c r="G207" s="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>
      <c r="A208" s="5"/>
      <c r="B208" s="5"/>
      <c r="C208" s="7"/>
      <c r="D208" s="7"/>
      <c r="E208" s="5"/>
      <c r="F208" s="5"/>
      <c r="G208" s="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>
      <c r="A209" s="5"/>
      <c r="B209" s="5"/>
      <c r="C209" s="7"/>
      <c r="D209" s="7"/>
      <c r="E209" s="5"/>
      <c r="F209" s="5"/>
      <c r="G209" s="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>
      <c r="A210" s="5"/>
      <c r="B210" s="5"/>
      <c r="C210" s="7"/>
      <c r="D210" s="7"/>
      <c r="E210" s="5"/>
      <c r="F210" s="5"/>
      <c r="G210" s="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>
      <c r="A211" s="5"/>
      <c r="B211" s="5"/>
      <c r="C211" s="7"/>
      <c r="D211" s="7"/>
      <c r="E211" s="5"/>
      <c r="F211" s="5"/>
      <c r="G211" s="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>
      <c r="A212" s="5"/>
      <c r="B212" s="5"/>
      <c r="C212" s="7"/>
      <c r="D212" s="7"/>
      <c r="E212" s="5"/>
      <c r="F212" s="5"/>
      <c r="G212" s="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>
      <c r="A213" s="5"/>
      <c r="B213" s="5"/>
      <c r="C213" s="7"/>
      <c r="D213" s="7"/>
      <c r="E213" s="5"/>
      <c r="F213" s="5"/>
      <c r="G213" s="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>
      <c r="A214" s="5"/>
      <c r="B214" s="5"/>
      <c r="C214" s="7"/>
      <c r="D214" s="7"/>
      <c r="E214" s="5"/>
      <c r="F214" s="5"/>
      <c r="G214" s="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>
      <c r="A215" s="5"/>
      <c r="B215" s="5"/>
      <c r="C215" s="7"/>
      <c r="D215" s="7"/>
      <c r="E215" s="5"/>
      <c r="F215" s="5"/>
      <c r="G215" s="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>
      <c r="A216" s="5"/>
      <c r="B216" s="5"/>
      <c r="C216" s="7"/>
      <c r="D216" s="7"/>
      <c r="E216" s="5"/>
      <c r="F216" s="5"/>
      <c r="G216" s="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>
      <c r="A217" s="5"/>
      <c r="B217" s="5"/>
      <c r="C217" s="7"/>
      <c r="D217" s="7"/>
      <c r="E217" s="5"/>
      <c r="F217" s="5"/>
      <c r="G217" s="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>
      <c r="A218" s="5"/>
      <c r="B218" s="5"/>
      <c r="C218" s="7"/>
      <c r="D218" s="7"/>
      <c r="E218" s="5"/>
      <c r="F218" s="5"/>
      <c r="G218" s="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>
      <c r="A219" s="5"/>
      <c r="B219" s="5"/>
      <c r="C219" s="7"/>
      <c r="D219" s="7"/>
      <c r="E219" s="5"/>
      <c r="F219" s="5"/>
      <c r="G219" s="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>
      <c r="A220" s="5"/>
      <c r="B220" s="5"/>
      <c r="C220" s="7"/>
      <c r="D220" s="7"/>
      <c r="E220" s="5"/>
      <c r="F220" s="5"/>
      <c r="G220" s="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>
      <c r="A221" s="5"/>
      <c r="B221" s="5"/>
      <c r="C221" s="7"/>
      <c r="D221" s="7"/>
      <c r="E221" s="5"/>
      <c r="F221" s="5"/>
      <c r="G221" s="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>
      <c r="A222" s="5"/>
      <c r="B222" s="5"/>
      <c r="C222" s="7"/>
      <c r="D222" s="7"/>
      <c r="E222" s="5"/>
      <c r="F222" s="5"/>
      <c r="G222" s="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>
      <c r="A223" s="5"/>
      <c r="B223" s="5"/>
      <c r="C223" s="7"/>
      <c r="D223" s="7"/>
      <c r="E223" s="5"/>
      <c r="F223" s="5"/>
      <c r="G223" s="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>
      <c r="A224" s="5"/>
      <c r="B224" s="5"/>
      <c r="C224" s="7"/>
      <c r="D224" s="7"/>
      <c r="E224" s="5"/>
      <c r="F224" s="5"/>
      <c r="G224" s="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>
      <c r="A225" s="5"/>
      <c r="B225" s="5"/>
      <c r="C225" s="7"/>
      <c r="D225" s="7"/>
      <c r="E225" s="5"/>
      <c r="F225" s="5"/>
      <c r="G225" s="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>
      <c r="A226" s="5"/>
      <c r="B226" s="5"/>
      <c r="C226" s="7"/>
      <c r="D226" s="7"/>
      <c r="E226" s="5"/>
      <c r="F226" s="5"/>
      <c r="G226" s="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>
      <c r="A227" s="5"/>
      <c r="B227" s="5"/>
      <c r="C227" s="7"/>
      <c r="D227" s="7"/>
      <c r="E227" s="5"/>
      <c r="F227" s="5"/>
      <c r="G227" s="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>
      <c r="A228" s="5"/>
      <c r="B228" s="5"/>
      <c r="C228" s="7"/>
      <c r="D228" s="7"/>
      <c r="E228" s="5"/>
      <c r="F228" s="5"/>
      <c r="G228" s="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>
      <c r="A229" s="5"/>
      <c r="B229" s="5"/>
      <c r="C229" s="7"/>
      <c r="D229" s="7"/>
      <c r="E229" s="5"/>
      <c r="F229" s="5"/>
      <c r="G229" s="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>
      <c r="A230" s="5"/>
      <c r="B230" s="5"/>
      <c r="C230" s="7"/>
      <c r="D230" s="7"/>
      <c r="E230" s="5"/>
      <c r="F230" s="5"/>
      <c r="G230" s="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>
      <c r="A231" s="5"/>
      <c r="B231" s="5"/>
      <c r="C231" s="7"/>
      <c r="D231" s="7"/>
      <c r="E231" s="5"/>
      <c r="F231" s="5"/>
      <c r="G231" s="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>
      <c r="A232" s="5"/>
      <c r="B232" s="5"/>
      <c r="C232" s="7"/>
      <c r="D232" s="7"/>
      <c r="E232" s="5"/>
      <c r="F232" s="5"/>
      <c r="G232" s="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>
      <c r="A233" s="5"/>
      <c r="B233" s="5"/>
      <c r="C233" s="7"/>
      <c r="D233" s="7"/>
      <c r="E233" s="5"/>
      <c r="F233" s="5"/>
      <c r="G233" s="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>
      <c r="A234" s="5"/>
      <c r="B234" s="5"/>
      <c r="C234" s="7"/>
      <c r="D234" s="7"/>
      <c r="E234" s="5"/>
      <c r="F234" s="5"/>
      <c r="G234" s="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>
      <c r="A235" s="5"/>
      <c r="B235" s="5"/>
      <c r="C235" s="7"/>
      <c r="D235" s="7"/>
      <c r="E235" s="5"/>
      <c r="F235" s="5"/>
      <c r="G235" s="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>
      <c r="A236" s="5"/>
      <c r="B236" s="5"/>
      <c r="C236" s="7"/>
      <c r="D236" s="7"/>
      <c r="E236" s="5"/>
      <c r="F236" s="5"/>
      <c r="G236" s="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>
      <c r="A237" s="5"/>
      <c r="B237" s="5"/>
      <c r="C237" s="7"/>
      <c r="D237" s="7"/>
      <c r="E237" s="5"/>
      <c r="F237" s="5"/>
      <c r="G237" s="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.75" customHeight="1">
      <c r="A238" s="5"/>
      <c r="B238" s="5"/>
      <c r="C238" s="7"/>
      <c r="D238" s="7"/>
      <c r="E238" s="5"/>
      <c r="F238" s="5"/>
      <c r="G238" s="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.75" customHeight="1">
      <c r="A239" s="5"/>
      <c r="B239" s="5"/>
      <c r="C239" s="7"/>
      <c r="D239" s="7"/>
      <c r="E239" s="5"/>
      <c r="F239" s="5"/>
      <c r="G239" s="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.75" customHeight="1">
      <c r="A240" s="5"/>
      <c r="B240" s="5"/>
      <c r="C240" s="7"/>
      <c r="D240" s="7"/>
      <c r="E240" s="5"/>
      <c r="F240" s="5"/>
      <c r="G240" s="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.75" customHeight="1">
      <c r="A241" s="5"/>
      <c r="B241" s="5"/>
      <c r="C241" s="7"/>
      <c r="D241" s="7"/>
      <c r="E241" s="5"/>
      <c r="F241" s="5"/>
      <c r="G241" s="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.75" customHeight="1">
      <c r="A242" s="5"/>
      <c r="B242" s="5"/>
      <c r="C242" s="7"/>
      <c r="D242" s="7"/>
      <c r="E242" s="5"/>
      <c r="F242" s="5"/>
      <c r="G242" s="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.75" customHeight="1">
      <c r="A243" s="5"/>
      <c r="B243" s="5"/>
      <c r="C243" s="7"/>
      <c r="D243" s="7"/>
      <c r="E243" s="5"/>
      <c r="F243" s="5"/>
      <c r="G243" s="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.75" customHeight="1">
      <c r="A244" s="5"/>
      <c r="B244" s="5"/>
      <c r="C244" s="7"/>
      <c r="D244" s="7"/>
      <c r="E244" s="5"/>
      <c r="F244" s="5"/>
      <c r="G244" s="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.75" customHeight="1">
      <c r="A245" s="5"/>
      <c r="B245" s="5"/>
      <c r="C245" s="7"/>
      <c r="D245" s="7"/>
      <c r="E245" s="5"/>
      <c r="F245" s="5"/>
      <c r="G245" s="7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.75" customHeight="1">
      <c r="A246" s="5"/>
      <c r="B246" s="5"/>
      <c r="C246" s="7"/>
      <c r="D246" s="7"/>
      <c r="E246" s="5"/>
      <c r="F246" s="5"/>
      <c r="G246" s="7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.75" customHeight="1">
      <c r="A247" s="5"/>
      <c r="B247" s="5"/>
      <c r="C247" s="7"/>
      <c r="D247" s="7"/>
      <c r="E247" s="5"/>
      <c r="F247" s="5"/>
      <c r="G247" s="7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.75" customHeight="1">
      <c r="A248" s="5"/>
      <c r="B248" s="5"/>
      <c r="C248" s="7"/>
      <c r="D248" s="7"/>
      <c r="E248" s="5"/>
      <c r="F248" s="5"/>
      <c r="G248" s="7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5.75" customHeight="1">
      <c r="A249" s="5"/>
      <c r="B249" s="5"/>
      <c r="C249" s="7"/>
      <c r="D249" s="7"/>
      <c r="E249" s="5"/>
      <c r="F249" s="5"/>
      <c r="G249" s="7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5.75" customHeight="1">
      <c r="A250" s="5"/>
      <c r="B250" s="5"/>
      <c r="C250" s="7"/>
      <c r="D250" s="7"/>
      <c r="E250" s="5"/>
      <c r="F250" s="5"/>
      <c r="G250" s="7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5.75" customHeight="1">
      <c r="A251" s="5"/>
      <c r="B251" s="5"/>
      <c r="C251" s="7"/>
      <c r="D251" s="7"/>
      <c r="E251" s="5"/>
      <c r="F251" s="5"/>
      <c r="G251" s="7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5.75" customHeight="1">
      <c r="A252" s="5"/>
      <c r="B252" s="5"/>
      <c r="C252" s="7"/>
      <c r="D252" s="7"/>
      <c r="E252" s="5"/>
      <c r="F252" s="5"/>
      <c r="G252" s="7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5.75" customHeight="1">
      <c r="A253" s="5"/>
      <c r="B253" s="5"/>
      <c r="C253" s="7"/>
      <c r="D253" s="7"/>
      <c r="E253" s="5"/>
      <c r="F253" s="5"/>
      <c r="G253" s="7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5.75" customHeight="1">
      <c r="A254" s="5"/>
      <c r="B254" s="5"/>
      <c r="C254" s="7"/>
      <c r="D254" s="7"/>
      <c r="E254" s="5"/>
      <c r="F254" s="5"/>
      <c r="G254" s="7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5.75" customHeight="1">
      <c r="A255" s="5"/>
      <c r="B255" s="5"/>
      <c r="C255" s="7"/>
      <c r="D255" s="7"/>
      <c r="E255" s="5"/>
      <c r="F255" s="5"/>
      <c r="G255" s="7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5.75" customHeight="1">
      <c r="A256" s="5"/>
      <c r="B256" s="5"/>
      <c r="C256" s="7"/>
      <c r="D256" s="7"/>
      <c r="E256" s="5"/>
      <c r="F256" s="5"/>
      <c r="G256" s="7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5.75" customHeight="1">
      <c r="A257" s="5"/>
      <c r="B257" s="5"/>
      <c r="C257" s="7"/>
      <c r="D257" s="7"/>
      <c r="E257" s="5"/>
      <c r="F257" s="5"/>
      <c r="G257" s="7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5.75" customHeight="1">
      <c r="A258" s="5"/>
      <c r="B258" s="5"/>
      <c r="C258" s="7"/>
      <c r="D258" s="7"/>
      <c r="E258" s="5"/>
      <c r="F258" s="5"/>
      <c r="G258" s="7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5.75" customHeight="1">
      <c r="A259" s="5"/>
      <c r="B259" s="5"/>
      <c r="C259" s="7"/>
      <c r="D259" s="7"/>
      <c r="E259" s="5"/>
      <c r="F259" s="5"/>
      <c r="G259" s="7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5.75" customHeight="1">
      <c r="A260" s="5"/>
      <c r="B260" s="5"/>
      <c r="C260" s="7"/>
      <c r="D260" s="7"/>
      <c r="E260" s="5"/>
      <c r="F260" s="5"/>
      <c r="G260" s="7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5.75" customHeight="1">
      <c r="A261" s="5"/>
      <c r="B261" s="5"/>
      <c r="C261" s="7"/>
      <c r="D261" s="7"/>
      <c r="E261" s="5"/>
      <c r="F261" s="5"/>
      <c r="G261" s="7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5.75" customHeight="1">
      <c r="A262" s="5"/>
      <c r="B262" s="5"/>
      <c r="C262" s="7"/>
      <c r="D262" s="7"/>
      <c r="E262" s="5"/>
      <c r="F262" s="5"/>
      <c r="G262" s="7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5.75" customHeight="1">
      <c r="A263" s="5"/>
      <c r="B263" s="5"/>
      <c r="C263" s="7"/>
      <c r="D263" s="7"/>
      <c r="E263" s="5"/>
      <c r="F263" s="5"/>
      <c r="G263" s="7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5.75" customHeight="1">
      <c r="A264" s="5"/>
      <c r="B264" s="5"/>
      <c r="C264" s="7"/>
      <c r="D264" s="7"/>
      <c r="E264" s="5"/>
      <c r="F264" s="5"/>
      <c r="G264" s="7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5.75" customHeight="1">
      <c r="A265" s="5"/>
      <c r="B265" s="5"/>
      <c r="C265" s="7"/>
      <c r="D265" s="7"/>
      <c r="E265" s="5"/>
      <c r="F265" s="5"/>
      <c r="G265" s="7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5.75" customHeight="1">
      <c r="A266" s="5"/>
      <c r="B266" s="5"/>
      <c r="C266" s="7"/>
      <c r="D266" s="7"/>
      <c r="E266" s="5"/>
      <c r="F266" s="5"/>
      <c r="G266" s="7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5.75" customHeight="1">
      <c r="A267" s="5"/>
      <c r="B267" s="5"/>
      <c r="C267" s="7"/>
      <c r="D267" s="7"/>
      <c r="E267" s="5"/>
      <c r="F267" s="5"/>
      <c r="G267" s="7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5.75" customHeight="1">
      <c r="A268" s="5"/>
      <c r="B268" s="5"/>
      <c r="C268" s="7"/>
      <c r="D268" s="7"/>
      <c r="E268" s="5"/>
      <c r="F268" s="5"/>
      <c r="G268" s="7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5.75" customHeight="1">
      <c r="A269" s="5"/>
      <c r="B269" s="5"/>
      <c r="C269" s="7"/>
      <c r="D269" s="7"/>
      <c r="E269" s="5"/>
      <c r="F269" s="5"/>
      <c r="G269" s="7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5.75" customHeight="1">
      <c r="A270" s="5"/>
      <c r="B270" s="5"/>
      <c r="C270" s="7"/>
      <c r="D270" s="7"/>
      <c r="E270" s="5"/>
      <c r="F270" s="5"/>
      <c r="G270" s="7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5.75" customHeight="1">
      <c r="A271" s="5"/>
      <c r="B271" s="5"/>
      <c r="C271" s="7"/>
      <c r="D271" s="7"/>
      <c r="E271" s="5"/>
      <c r="F271" s="5"/>
      <c r="G271" s="7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5.75" customHeight="1">
      <c r="A272" s="5"/>
      <c r="B272" s="5"/>
      <c r="C272" s="7"/>
      <c r="D272" s="7"/>
      <c r="E272" s="5"/>
      <c r="F272" s="5"/>
      <c r="G272" s="7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5.75" customHeight="1">
      <c r="A273" s="5"/>
      <c r="B273" s="5"/>
      <c r="C273" s="7"/>
      <c r="D273" s="7"/>
      <c r="E273" s="5"/>
      <c r="F273" s="5"/>
      <c r="G273" s="7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5.75" customHeight="1">
      <c r="A274" s="5"/>
      <c r="B274" s="5"/>
      <c r="C274" s="7"/>
      <c r="D274" s="7"/>
      <c r="E274" s="5"/>
      <c r="F274" s="5"/>
      <c r="G274" s="7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5.75" customHeight="1">
      <c r="A275" s="5"/>
      <c r="B275" s="5"/>
      <c r="C275" s="7"/>
      <c r="D275" s="7"/>
      <c r="E275" s="5"/>
      <c r="F275" s="5"/>
      <c r="G275" s="7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5.75" customHeight="1">
      <c r="A276" s="5"/>
      <c r="B276" s="5"/>
      <c r="C276" s="7"/>
      <c r="D276" s="7"/>
      <c r="E276" s="5"/>
      <c r="F276" s="5"/>
      <c r="G276" s="7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5.75" customHeight="1">
      <c r="A277" s="5"/>
      <c r="B277" s="5"/>
      <c r="C277" s="7"/>
      <c r="D277" s="7"/>
      <c r="E277" s="5"/>
      <c r="F277" s="5"/>
      <c r="G277" s="7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5.75" customHeight="1">
      <c r="A278" s="5"/>
      <c r="B278" s="5"/>
      <c r="C278" s="7"/>
      <c r="D278" s="7"/>
      <c r="E278" s="5"/>
      <c r="F278" s="5"/>
      <c r="G278" s="7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5.75" customHeight="1">
      <c r="A279" s="5"/>
      <c r="B279" s="5"/>
      <c r="C279" s="7"/>
      <c r="D279" s="7"/>
      <c r="E279" s="5"/>
      <c r="F279" s="5"/>
      <c r="G279" s="7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5.75" customHeight="1">
      <c r="A280" s="5"/>
      <c r="B280" s="5"/>
      <c r="C280" s="7"/>
      <c r="D280" s="7"/>
      <c r="E280" s="5"/>
      <c r="F280" s="5"/>
      <c r="G280" s="7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5.75" customHeight="1">
      <c r="A281" s="5"/>
      <c r="B281" s="5"/>
      <c r="C281" s="7"/>
      <c r="D281" s="7"/>
      <c r="E281" s="5"/>
      <c r="F281" s="5"/>
      <c r="G281" s="7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5.75" customHeight="1">
      <c r="A282" s="5"/>
      <c r="B282" s="5"/>
      <c r="C282" s="7"/>
      <c r="D282" s="7"/>
      <c r="E282" s="5"/>
      <c r="F282" s="5"/>
      <c r="G282" s="7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5.75" customHeight="1">
      <c r="A283" s="5"/>
      <c r="B283" s="5"/>
      <c r="C283" s="7"/>
      <c r="D283" s="7"/>
      <c r="E283" s="5"/>
      <c r="F283" s="5"/>
      <c r="G283" s="7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5.75" customHeight="1">
      <c r="A284" s="5"/>
      <c r="B284" s="5"/>
      <c r="C284" s="7"/>
      <c r="D284" s="7"/>
      <c r="E284" s="5"/>
      <c r="F284" s="5"/>
      <c r="G284" s="7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5.75" customHeight="1">
      <c r="A285" s="5"/>
      <c r="B285" s="5"/>
      <c r="C285" s="7"/>
      <c r="D285" s="7"/>
      <c r="E285" s="5"/>
      <c r="F285" s="5"/>
      <c r="G285" s="7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5.75" customHeight="1">
      <c r="A286" s="5"/>
      <c r="B286" s="5"/>
      <c r="C286" s="7"/>
      <c r="D286" s="7"/>
      <c r="E286" s="5"/>
      <c r="F286" s="5"/>
      <c r="G286" s="7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5.75" customHeight="1">
      <c r="A287" s="5"/>
      <c r="B287" s="5"/>
      <c r="C287" s="7"/>
      <c r="D287" s="7"/>
      <c r="E287" s="5"/>
      <c r="F287" s="5"/>
      <c r="G287" s="7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5.75" customHeight="1">
      <c r="A288" s="5"/>
      <c r="B288" s="5"/>
      <c r="C288" s="7"/>
      <c r="D288" s="7"/>
      <c r="E288" s="5"/>
      <c r="F288" s="5"/>
      <c r="G288" s="7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5.75" customHeight="1">
      <c r="A289" s="5"/>
      <c r="B289" s="5"/>
      <c r="C289" s="7"/>
      <c r="D289" s="7"/>
      <c r="E289" s="5"/>
      <c r="F289" s="5"/>
      <c r="G289" s="7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5.75" customHeight="1">
      <c r="A290" s="5"/>
      <c r="B290" s="5"/>
      <c r="C290" s="7"/>
      <c r="D290" s="7"/>
      <c r="E290" s="5"/>
      <c r="F290" s="5"/>
      <c r="G290" s="7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5.75" customHeight="1">
      <c r="A291" s="5"/>
      <c r="B291" s="5"/>
      <c r="C291" s="7"/>
      <c r="D291" s="7"/>
      <c r="E291" s="5"/>
      <c r="F291" s="5"/>
      <c r="G291" s="7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5.75" customHeight="1">
      <c r="A292" s="5"/>
      <c r="B292" s="5"/>
      <c r="C292" s="7"/>
      <c r="D292" s="7"/>
      <c r="E292" s="5"/>
      <c r="F292" s="5"/>
      <c r="G292" s="7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5.75" customHeight="1">
      <c r="A293" s="5"/>
      <c r="B293" s="5"/>
      <c r="C293" s="7"/>
      <c r="D293" s="7"/>
      <c r="E293" s="5"/>
      <c r="F293" s="5"/>
      <c r="G293" s="7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5.75" customHeight="1">
      <c r="A294" s="5"/>
      <c r="B294" s="5"/>
      <c r="C294" s="7"/>
      <c r="D294" s="7"/>
      <c r="E294" s="5"/>
      <c r="F294" s="5"/>
      <c r="G294" s="7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5.75" customHeight="1">
      <c r="A295" s="5"/>
      <c r="B295" s="5"/>
      <c r="C295" s="7"/>
      <c r="D295" s="7"/>
      <c r="E295" s="5"/>
      <c r="F295" s="5"/>
      <c r="G295" s="7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5.75" customHeight="1">
      <c r="A296" s="5"/>
      <c r="B296" s="5"/>
      <c r="C296" s="7"/>
      <c r="D296" s="7"/>
      <c r="E296" s="5"/>
      <c r="F296" s="5"/>
      <c r="G296" s="7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5.75" customHeight="1">
      <c r="A297" s="5"/>
      <c r="B297" s="5"/>
      <c r="C297" s="7"/>
      <c r="D297" s="7"/>
      <c r="E297" s="5"/>
      <c r="F297" s="5"/>
      <c r="G297" s="7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5.75" customHeight="1">
      <c r="A298" s="5"/>
      <c r="B298" s="5"/>
      <c r="C298" s="7"/>
      <c r="D298" s="7"/>
      <c r="E298" s="5"/>
      <c r="F298" s="5"/>
      <c r="G298" s="7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5.75" customHeight="1">
      <c r="A299" s="5"/>
      <c r="B299" s="5"/>
      <c r="C299" s="7"/>
      <c r="D299" s="7"/>
      <c r="E299" s="5"/>
      <c r="F299" s="5"/>
      <c r="G299" s="7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5.75" customHeight="1">
      <c r="A300" s="5"/>
      <c r="B300" s="5"/>
      <c r="C300" s="7"/>
      <c r="D300" s="7"/>
      <c r="E300" s="5"/>
      <c r="F300" s="5"/>
      <c r="G300" s="7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5.75" customHeight="1">
      <c r="A301" s="5"/>
      <c r="B301" s="5"/>
      <c r="C301" s="7"/>
      <c r="D301" s="7"/>
      <c r="E301" s="5"/>
      <c r="F301" s="5"/>
      <c r="G301" s="7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5.75" customHeight="1">
      <c r="A302" s="5"/>
      <c r="B302" s="5"/>
      <c r="C302" s="7"/>
      <c r="D302" s="7"/>
      <c r="E302" s="5"/>
      <c r="F302" s="5"/>
      <c r="G302" s="7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5.75" customHeight="1">
      <c r="A303" s="5"/>
      <c r="B303" s="5"/>
      <c r="C303" s="7"/>
      <c r="D303" s="7"/>
      <c r="E303" s="5"/>
      <c r="F303" s="5"/>
      <c r="G303" s="7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5.75" customHeight="1">
      <c r="A304" s="5"/>
      <c r="B304" s="5"/>
      <c r="C304" s="7"/>
      <c r="D304" s="7"/>
      <c r="E304" s="5"/>
      <c r="F304" s="5"/>
      <c r="G304" s="7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5.75" customHeight="1">
      <c r="A305" s="5"/>
      <c r="B305" s="5"/>
      <c r="C305" s="7"/>
      <c r="D305" s="7"/>
      <c r="E305" s="5"/>
      <c r="F305" s="5"/>
      <c r="G305" s="7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5.75" customHeight="1">
      <c r="A306" s="5"/>
      <c r="B306" s="5"/>
      <c r="C306" s="7"/>
      <c r="D306" s="7"/>
      <c r="E306" s="5"/>
      <c r="F306" s="5"/>
      <c r="G306" s="7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5.75" customHeight="1">
      <c r="A307" s="5"/>
      <c r="B307" s="5"/>
      <c r="C307" s="7"/>
      <c r="D307" s="7"/>
      <c r="E307" s="5"/>
      <c r="F307" s="5"/>
      <c r="G307" s="7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5.75" customHeight="1">
      <c r="A308" s="5"/>
      <c r="B308" s="5"/>
      <c r="C308" s="7"/>
      <c r="D308" s="7"/>
      <c r="E308" s="5"/>
      <c r="F308" s="5"/>
      <c r="G308" s="7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5.75" customHeight="1">
      <c r="A309" s="5"/>
      <c r="B309" s="5"/>
      <c r="C309" s="7"/>
      <c r="D309" s="7"/>
      <c r="E309" s="5"/>
      <c r="F309" s="5"/>
      <c r="G309" s="7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5.75" customHeight="1">
      <c r="A310" s="5"/>
      <c r="B310" s="5"/>
      <c r="C310" s="7"/>
      <c r="D310" s="7"/>
      <c r="E310" s="5"/>
      <c r="F310" s="5"/>
      <c r="G310" s="7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5.75" customHeight="1">
      <c r="A311" s="5"/>
      <c r="B311" s="5"/>
      <c r="C311" s="7"/>
      <c r="D311" s="7"/>
      <c r="E311" s="5"/>
      <c r="F311" s="5"/>
      <c r="G311" s="7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5.75" customHeight="1">
      <c r="A312" s="5"/>
      <c r="B312" s="5"/>
      <c r="C312" s="7"/>
      <c r="D312" s="7"/>
      <c r="E312" s="5"/>
      <c r="F312" s="5"/>
      <c r="G312" s="7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5.75" customHeight="1">
      <c r="A313" s="5"/>
      <c r="B313" s="5"/>
      <c r="C313" s="7"/>
      <c r="D313" s="7"/>
      <c r="E313" s="5"/>
      <c r="F313" s="5"/>
      <c r="G313" s="7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5.75" customHeight="1">
      <c r="A314" s="5"/>
      <c r="B314" s="5"/>
      <c r="C314" s="7"/>
      <c r="D314" s="7"/>
      <c r="E314" s="5"/>
      <c r="F314" s="5"/>
      <c r="G314" s="7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5.75" customHeight="1">
      <c r="A315" s="5"/>
      <c r="B315" s="5"/>
      <c r="C315" s="7"/>
      <c r="D315" s="7"/>
      <c r="E315" s="5"/>
      <c r="F315" s="5"/>
      <c r="G315" s="7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5.75" customHeight="1">
      <c r="A316" s="5"/>
      <c r="B316" s="5"/>
      <c r="C316" s="7"/>
      <c r="D316" s="7"/>
      <c r="E316" s="5"/>
      <c r="F316" s="5"/>
      <c r="G316" s="7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5.75" customHeight="1">
      <c r="A317" s="5"/>
      <c r="B317" s="5"/>
      <c r="C317" s="7"/>
      <c r="D317" s="7"/>
      <c r="E317" s="5"/>
      <c r="F317" s="5"/>
      <c r="G317" s="7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5.75" customHeight="1">
      <c r="A318" s="5"/>
      <c r="B318" s="5"/>
      <c r="C318" s="7"/>
      <c r="D318" s="7"/>
      <c r="E318" s="5"/>
      <c r="F318" s="5"/>
      <c r="G318" s="7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5.75" customHeight="1">
      <c r="A319" s="5"/>
      <c r="B319" s="5"/>
      <c r="C319" s="7"/>
      <c r="D319" s="7"/>
      <c r="E319" s="5"/>
      <c r="F319" s="5"/>
      <c r="G319" s="7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5.75" customHeight="1">
      <c r="A320" s="5"/>
      <c r="B320" s="5"/>
      <c r="C320" s="7"/>
      <c r="D320" s="7"/>
      <c r="E320" s="5"/>
      <c r="F320" s="5"/>
      <c r="G320" s="7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5.75" customHeight="1">
      <c r="A321" s="5"/>
      <c r="B321" s="5"/>
      <c r="C321" s="7"/>
      <c r="D321" s="7"/>
      <c r="E321" s="5"/>
      <c r="F321" s="5"/>
      <c r="G321" s="7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5.75" customHeight="1">
      <c r="A322" s="5"/>
      <c r="B322" s="5"/>
      <c r="C322" s="7"/>
      <c r="D322" s="7"/>
      <c r="E322" s="5"/>
      <c r="F322" s="5"/>
      <c r="G322" s="7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5.75" customHeight="1">
      <c r="A323" s="5"/>
      <c r="B323" s="5"/>
      <c r="C323" s="7"/>
      <c r="D323" s="7"/>
      <c r="E323" s="5"/>
      <c r="F323" s="5"/>
      <c r="G323" s="7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5.75" customHeight="1">
      <c r="A324" s="5"/>
      <c r="B324" s="5"/>
      <c r="C324" s="7"/>
      <c r="D324" s="7"/>
      <c r="E324" s="5"/>
      <c r="F324" s="5"/>
      <c r="G324" s="7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5.75" customHeight="1">
      <c r="A325" s="5"/>
      <c r="B325" s="5"/>
      <c r="C325" s="7"/>
      <c r="D325" s="7"/>
      <c r="E325" s="5"/>
      <c r="F325" s="5"/>
      <c r="G325" s="7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5.75" customHeight="1">
      <c r="A326" s="5"/>
      <c r="B326" s="5"/>
      <c r="C326" s="7"/>
      <c r="D326" s="7"/>
      <c r="E326" s="5"/>
      <c r="F326" s="5"/>
      <c r="G326" s="7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5.75" customHeight="1">
      <c r="A327" s="5"/>
      <c r="B327" s="5"/>
      <c r="C327" s="7"/>
      <c r="D327" s="7"/>
      <c r="E327" s="5"/>
      <c r="F327" s="5"/>
      <c r="G327" s="7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5.75" customHeight="1">
      <c r="A328" s="5"/>
      <c r="B328" s="5"/>
      <c r="C328" s="7"/>
      <c r="D328" s="7"/>
      <c r="E328" s="5"/>
      <c r="F328" s="5"/>
      <c r="G328" s="7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5.75" customHeight="1">
      <c r="A329" s="5"/>
      <c r="B329" s="5"/>
      <c r="C329" s="7"/>
      <c r="D329" s="7"/>
      <c r="E329" s="5"/>
      <c r="F329" s="5"/>
      <c r="G329" s="7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5.75" customHeight="1">
      <c r="A330" s="5"/>
      <c r="B330" s="5"/>
      <c r="C330" s="7"/>
      <c r="D330" s="7"/>
      <c r="E330" s="5"/>
      <c r="F330" s="5"/>
      <c r="G330" s="7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5.75" customHeight="1">
      <c r="A331" s="5"/>
      <c r="B331" s="5"/>
      <c r="C331" s="7"/>
      <c r="D331" s="7"/>
      <c r="E331" s="5"/>
      <c r="F331" s="5"/>
      <c r="G331" s="7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5.75" customHeight="1">
      <c r="A332" s="5"/>
      <c r="B332" s="5"/>
      <c r="C332" s="7"/>
      <c r="D332" s="7"/>
      <c r="E332" s="5"/>
      <c r="F332" s="5"/>
      <c r="G332" s="7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5.75" customHeight="1">
      <c r="A333" s="5"/>
      <c r="B333" s="5"/>
      <c r="C333" s="7"/>
      <c r="D333" s="7"/>
      <c r="E333" s="5"/>
      <c r="F333" s="5"/>
      <c r="G333" s="7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5.75" customHeight="1">
      <c r="A334" s="5"/>
      <c r="B334" s="5"/>
      <c r="C334" s="7"/>
      <c r="D334" s="7"/>
      <c r="E334" s="5"/>
      <c r="F334" s="5"/>
      <c r="G334" s="7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5.75" customHeight="1">
      <c r="A335" s="5"/>
      <c r="B335" s="5"/>
      <c r="C335" s="7"/>
      <c r="D335" s="7"/>
      <c r="E335" s="5"/>
      <c r="F335" s="5"/>
      <c r="G335" s="7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5.75" customHeight="1">
      <c r="A336" s="5"/>
      <c r="B336" s="5"/>
      <c r="C336" s="7"/>
      <c r="D336" s="7"/>
      <c r="E336" s="5"/>
      <c r="F336" s="5"/>
      <c r="G336" s="7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5.75" customHeight="1">
      <c r="A337" s="5"/>
      <c r="B337" s="5"/>
      <c r="C337" s="7"/>
      <c r="D337" s="7"/>
      <c r="E337" s="5"/>
      <c r="F337" s="5"/>
      <c r="G337" s="7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5.75" customHeight="1">
      <c r="A338" s="5"/>
      <c r="B338" s="5"/>
      <c r="C338" s="7"/>
      <c r="D338" s="7"/>
      <c r="E338" s="5"/>
      <c r="F338" s="5"/>
      <c r="G338" s="7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5.75" customHeight="1">
      <c r="A339" s="5"/>
      <c r="B339" s="5"/>
      <c r="C339" s="7"/>
      <c r="D339" s="7"/>
      <c r="E339" s="5"/>
      <c r="F339" s="5"/>
      <c r="G339" s="7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5.75" customHeight="1">
      <c r="A340" s="5"/>
      <c r="B340" s="5"/>
      <c r="C340" s="7"/>
      <c r="D340" s="7"/>
      <c r="E340" s="5"/>
      <c r="F340" s="5"/>
      <c r="G340" s="7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5.75" customHeight="1">
      <c r="A341" s="5"/>
      <c r="B341" s="5"/>
      <c r="C341" s="7"/>
      <c r="D341" s="7"/>
      <c r="E341" s="5"/>
      <c r="F341" s="5"/>
      <c r="G341" s="7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5.75" customHeight="1">
      <c r="A342" s="5"/>
      <c r="B342" s="5"/>
      <c r="C342" s="7"/>
      <c r="D342" s="7"/>
      <c r="E342" s="5"/>
      <c r="F342" s="5"/>
      <c r="G342" s="7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5.75" customHeight="1">
      <c r="A343" s="5"/>
      <c r="B343" s="5"/>
      <c r="C343" s="7"/>
      <c r="D343" s="7"/>
      <c r="E343" s="5"/>
      <c r="F343" s="5"/>
      <c r="G343" s="7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5.75" customHeight="1">
      <c r="A344" s="5"/>
      <c r="B344" s="5"/>
      <c r="C344" s="7"/>
      <c r="D344" s="7"/>
      <c r="E344" s="5"/>
      <c r="F344" s="5"/>
      <c r="G344" s="7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5.75" customHeight="1">
      <c r="A345" s="5"/>
      <c r="B345" s="5"/>
      <c r="C345" s="7"/>
      <c r="D345" s="7"/>
      <c r="E345" s="5"/>
      <c r="F345" s="5"/>
      <c r="G345" s="7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5.75" customHeight="1">
      <c r="A346" s="5"/>
      <c r="B346" s="5"/>
      <c r="C346" s="7"/>
      <c r="D346" s="7"/>
      <c r="E346" s="5"/>
      <c r="F346" s="5"/>
      <c r="G346" s="7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5.75" customHeight="1">
      <c r="A347" s="5"/>
      <c r="B347" s="5"/>
      <c r="C347" s="7"/>
      <c r="D347" s="7"/>
      <c r="E347" s="5"/>
      <c r="F347" s="5"/>
      <c r="G347" s="7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5.75" customHeight="1">
      <c r="A348" s="5"/>
      <c r="B348" s="5"/>
      <c r="C348" s="7"/>
      <c r="D348" s="7"/>
      <c r="E348" s="5"/>
      <c r="F348" s="5"/>
      <c r="G348" s="7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5.75" customHeight="1">
      <c r="A349" s="5"/>
      <c r="B349" s="5"/>
      <c r="C349" s="7"/>
      <c r="D349" s="7"/>
      <c r="E349" s="5"/>
      <c r="F349" s="5"/>
      <c r="G349" s="7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5.75" customHeight="1">
      <c r="A350" s="5"/>
      <c r="B350" s="5"/>
      <c r="C350" s="7"/>
      <c r="D350" s="7"/>
      <c r="E350" s="5"/>
      <c r="F350" s="5"/>
      <c r="G350" s="7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5.75" customHeight="1">
      <c r="A351" s="5"/>
      <c r="B351" s="5"/>
      <c r="C351" s="7"/>
      <c r="D351" s="7"/>
      <c r="E351" s="5"/>
      <c r="F351" s="5"/>
      <c r="G351" s="7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5.75" customHeight="1">
      <c r="A352" s="5"/>
      <c r="B352" s="5"/>
      <c r="C352" s="7"/>
      <c r="D352" s="7"/>
      <c r="E352" s="5"/>
      <c r="F352" s="5"/>
      <c r="G352" s="7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5.75" customHeight="1">
      <c r="A353" s="5"/>
      <c r="B353" s="5"/>
      <c r="C353" s="7"/>
      <c r="D353" s="7"/>
      <c r="E353" s="5"/>
      <c r="F353" s="5"/>
      <c r="G353" s="7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5.75" customHeight="1">
      <c r="A354" s="5"/>
      <c r="B354" s="5"/>
      <c r="C354" s="7"/>
      <c r="D354" s="7"/>
      <c r="E354" s="5"/>
      <c r="F354" s="5"/>
      <c r="G354" s="7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5.75" customHeight="1">
      <c r="A355" s="5"/>
      <c r="B355" s="5"/>
      <c r="C355" s="7"/>
      <c r="D355" s="7"/>
      <c r="E355" s="5"/>
      <c r="F355" s="5"/>
      <c r="G355" s="7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5.75" customHeight="1">
      <c r="A356" s="5"/>
      <c r="B356" s="5"/>
      <c r="C356" s="7"/>
      <c r="D356" s="7"/>
      <c r="E356" s="5"/>
      <c r="F356" s="5"/>
      <c r="G356" s="7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5.75" customHeight="1">
      <c r="A357" s="5"/>
      <c r="B357" s="5"/>
      <c r="C357" s="7"/>
      <c r="D357" s="7"/>
      <c r="E357" s="5"/>
      <c r="F357" s="5"/>
      <c r="G357" s="7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5.75" customHeight="1">
      <c r="A358" s="5"/>
      <c r="B358" s="5"/>
      <c r="C358" s="7"/>
      <c r="D358" s="7"/>
      <c r="E358" s="5"/>
      <c r="F358" s="5"/>
      <c r="G358" s="7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5.75" customHeight="1">
      <c r="A359" s="5"/>
      <c r="B359" s="5"/>
      <c r="C359" s="7"/>
      <c r="D359" s="7"/>
      <c r="E359" s="5"/>
      <c r="F359" s="5"/>
      <c r="G359" s="7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5.75" customHeight="1">
      <c r="A360" s="5"/>
      <c r="B360" s="5"/>
      <c r="C360" s="7"/>
      <c r="D360" s="7"/>
      <c r="E360" s="5"/>
      <c r="F360" s="5"/>
      <c r="G360" s="7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5.75" customHeight="1">
      <c r="A361" s="5"/>
      <c r="B361" s="5"/>
      <c r="C361" s="7"/>
      <c r="D361" s="7"/>
      <c r="E361" s="5"/>
      <c r="F361" s="5"/>
      <c r="G361" s="7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5.75" customHeight="1">
      <c r="A362" s="5"/>
      <c r="B362" s="5"/>
      <c r="C362" s="7"/>
      <c r="D362" s="7"/>
      <c r="E362" s="5"/>
      <c r="F362" s="5"/>
      <c r="G362" s="7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5.75" customHeight="1">
      <c r="A363" s="5"/>
      <c r="B363" s="5"/>
      <c r="C363" s="7"/>
      <c r="D363" s="7"/>
      <c r="E363" s="5"/>
      <c r="F363" s="5"/>
      <c r="G363" s="7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5.75" customHeight="1">
      <c r="A364" s="5"/>
      <c r="B364" s="5"/>
      <c r="C364" s="7"/>
      <c r="D364" s="7"/>
      <c r="E364" s="5"/>
      <c r="F364" s="5"/>
      <c r="G364" s="7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5.75" customHeight="1">
      <c r="A365" s="5"/>
      <c r="B365" s="5"/>
      <c r="C365" s="7"/>
      <c r="D365" s="7"/>
      <c r="E365" s="5"/>
      <c r="F365" s="5"/>
      <c r="G365" s="7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5.75" customHeight="1">
      <c r="A366" s="5"/>
      <c r="B366" s="5"/>
      <c r="C366" s="7"/>
      <c r="D366" s="7"/>
      <c r="E366" s="5"/>
      <c r="F366" s="5"/>
      <c r="G366" s="7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5.75" customHeight="1">
      <c r="A367" s="5"/>
      <c r="B367" s="5"/>
      <c r="C367" s="7"/>
      <c r="D367" s="7"/>
      <c r="E367" s="5"/>
      <c r="F367" s="5"/>
      <c r="G367" s="7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5.75" customHeight="1">
      <c r="A368" s="5"/>
      <c r="B368" s="5"/>
      <c r="C368" s="7"/>
      <c r="D368" s="7"/>
      <c r="E368" s="5"/>
      <c r="F368" s="5"/>
      <c r="G368" s="7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5.75" customHeight="1">
      <c r="A369" s="5"/>
      <c r="B369" s="5"/>
      <c r="C369" s="7"/>
      <c r="D369" s="7"/>
      <c r="E369" s="5"/>
      <c r="F369" s="5"/>
      <c r="G369" s="7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5.75" customHeight="1">
      <c r="A370" s="5"/>
      <c r="B370" s="5"/>
      <c r="C370" s="7"/>
      <c r="D370" s="7"/>
      <c r="E370" s="5"/>
      <c r="F370" s="5"/>
      <c r="G370" s="7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5.75" customHeight="1">
      <c r="A371" s="5"/>
      <c r="B371" s="5"/>
      <c r="C371" s="7"/>
      <c r="D371" s="7"/>
      <c r="E371" s="5"/>
      <c r="F371" s="5"/>
      <c r="G371" s="7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5.75" customHeight="1">
      <c r="A372" s="5"/>
      <c r="B372" s="5"/>
      <c r="C372" s="7"/>
      <c r="D372" s="7"/>
      <c r="E372" s="5"/>
      <c r="F372" s="5"/>
      <c r="G372" s="7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5.75" customHeight="1">
      <c r="A373" s="5"/>
      <c r="B373" s="5"/>
      <c r="C373" s="7"/>
      <c r="D373" s="7"/>
      <c r="E373" s="5"/>
      <c r="F373" s="5"/>
      <c r="G373" s="7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5.75" customHeight="1">
      <c r="A374" s="5"/>
      <c r="B374" s="5"/>
      <c r="C374" s="7"/>
      <c r="D374" s="7"/>
      <c r="E374" s="5"/>
      <c r="F374" s="5"/>
      <c r="G374" s="7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5.75" customHeight="1">
      <c r="A375" s="5"/>
      <c r="B375" s="5"/>
      <c r="C375" s="7"/>
      <c r="D375" s="7"/>
      <c r="E375" s="5"/>
      <c r="F375" s="5"/>
      <c r="G375" s="7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5.75" customHeight="1">
      <c r="A376" s="5"/>
      <c r="B376" s="5"/>
      <c r="C376" s="7"/>
      <c r="D376" s="7"/>
      <c r="E376" s="5"/>
      <c r="F376" s="5"/>
      <c r="G376" s="7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5.75" customHeight="1">
      <c r="A377" s="5"/>
      <c r="B377" s="5"/>
      <c r="C377" s="7"/>
      <c r="D377" s="7"/>
      <c r="E377" s="5"/>
      <c r="F377" s="5"/>
      <c r="G377" s="7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5.75" customHeight="1">
      <c r="A378" s="5"/>
      <c r="B378" s="5"/>
      <c r="C378" s="7"/>
      <c r="D378" s="7"/>
      <c r="E378" s="5"/>
      <c r="F378" s="5"/>
      <c r="G378" s="7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5.75" customHeight="1">
      <c r="A379" s="5"/>
      <c r="B379" s="5"/>
      <c r="C379" s="7"/>
      <c r="D379" s="7"/>
      <c r="E379" s="5"/>
      <c r="F379" s="5"/>
      <c r="G379" s="7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5.75" customHeight="1">
      <c r="A380" s="5"/>
      <c r="B380" s="5"/>
      <c r="C380" s="7"/>
      <c r="D380" s="7"/>
      <c r="E380" s="5"/>
      <c r="F380" s="5"/>
      <c r="G380" s="7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5.75" customHeight="1">
      <c r="A381" s="5"/>
      <c r="B381" s="5"/>
      <c r="C381" s="7"/>
      <c r="D381" s="7"/>
      <c r="E381" s="5"/>
      <c r="F381" s="5"/>
      <c r="G381" s="7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5.75" customHeight="1">
      <c r="A382" s="5"/>
      <c r="B382" s="5"/>
      <c r="C382" s="7"/>
      <c r="D382" s="7"/>
      <c r="E382" s="5"/>
      <c r="F382" s="5"/>
      <c r="G382" s="7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5.75" customHeight="1">
      <c r="A383" s="5"/>
      <c r="B383" s="5"/>
      <c r="C383" s="7"/>
      <c r="D383" s="7"/>
      <c r="E383" s="5"/>
      <c r="F383" s="5"/>
      <c r="G383" s="7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5.75" customHeight="1">
      <c r="A384" s="5"/>
      <c r="B384" s="5"/>
      <c r="C384" s="7"/>
      <c r="D384" s="7"/>
      <c r="E384" s="5"/>
      <c r="F384" s="5"/>
      <c r="G384" s="7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5.75" customHeight="1">
      <c r="A385" s="5"/>
      <c r="B385" s="5"/>
      <c r="C385" s="7"/>
      <c r="D385" s="7"/>
      <c r="E385" s="5"/>
      <c r="F385" s="5"/>
      <c r="G385" s="7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5.75" customHeight="1">
      <c r="A386" s="5"/>
      <c r="B386" s="5"/>
      <c r="C386" s="7"/>
      <c r="D386" s="7"/>
      <c r="E386" s="5"/>
      <c r="F386" s="5"/>
      <c r="G386" s="7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5.75" customHeight="1">
      <c r="A387" s="5"/>
      <c r="B387" s="5"/>
      <c r="C387" s="7"/>
      <c r="D387" s="7"/>
      <c r="E387" s="5"/>
      <c r="F387" s="5"/>
      <c r="G387" s="7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5.75" customHeight="1">
      <c r="A388" s="5"/>
      <c r="B388" s="5"/>
      <c r="C388" s="7"/>
      <c r="D388" s="7"/>
      <c r="E388" s="5"/>
      <c r="F388" s="5"/>
      <c r="G388" s="7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5.75" customHeight="1">
      <c r="A389" s="5"/>
      <c r="B389" s="5"/>
      <c r="C389" s="7"/>
      <c r="D389" s="7"/>
      <c r="E389" s="5"/>
      <c r="F389" s="5"/>
      <c r="G389" s="7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5.75" customHeight="1">
      <c r="A390" s="5"/>
      <c r="B390" s="5"/>
      <c r="C390" s="7"/>
      <c r="D390" s="7"/>
      <c r="E390" s="5"/>
      <c r="F390" s="5"/>
      <c r="G390" s="7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5.75" customHeight="1">
      <c r="A391" s="5"/>
      <c r="B391" s="5"/>
      <c r="C391" s="7"/>
      <c r="D391" s="7"/>
      <c r="E391" s="5"/>
      <c r="F391" s="5"/>
      <c r="G391" s="7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5.75" customHeight="1">
      <c r="A392" s="5"/>
      <c r="B392" s="5"/>
      <c r="C392" s="7"/>
      <c r="D392" s="7"/>
      <c r="E392" s="5"/>
      <c r="F392" s="5"/>
      <c r="G392" s="7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5.75" customHeight="1">
      <c r="A393" s="5"/>
      <c r="B393" s="5"/>
      <c r="C393" s="7"/>
      <c r="D393" s="7"/>
      <c r="E393" s="5"/>
      <c r="F393" s="5"/>
      <c r="G393" s="7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5.75" customHeight="1">
      <c r="A394" s="5"/>
      <c r="B394" s="5"/>
      <c r="C394" s="7"/>
      <c r="D394" s="7"/>
      <c r="E394" s="5"/>
      <c r="F394" s="5"/>
      <c r="G394" s="7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5.75" customHeight="1">
      <c r="A395" s="5"/>
      <c r="B395" s="5"/>
      <c r="C395" s="7"/>
      <c r="D395" s="7"/>
      <c r="E395" s="5"/>
      <c r="F395" s="5"/>
      <c r="G395" s="7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5.75" customHeight="1">
      <c r="A396" s="5"/>
      <c r="B396" s="5"/>
      <c r="C396" s="7"/>
      <c r="D396" s="7"/>
      <c r="E396" s="5"/>
      <c r="F396" s="5"/>
      <c r="G396" s="7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5.75" customHeight="1">
      <c r="A397" s="5"/>
      <c r="B397" s="5"/>
      <c r="C397" s="7"/>
      <c r="D397" s="7"/>
      <c r="E397" s="5"/>
      <c r="F397" s="5"/>
      <c r="G397" s="7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5.75" customHeight="1">
      <c r="A398" s="5"/>
      <c r="B398" s="5"/>
      <c r="C398" s="7"/>
      <c r="D398" s="7"/>
      <c r="E398" s="5"/>
      <c r="F398" s="5"/>
      <c r="G398" s="7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5.75" customHeight="1">
      <c r="A399" s="5"/>
      <c r="B399" s="5"/>
      <c r="C399" s="7"/>
      <c r="D399" s="7"/>
      <c r="E399" s="5"/>
      <c r="F399" s="5"/>
      <c r="G399" s="7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5.75" customHeight="1">
      <c r="A400" s="5"/>
      <c r="B400" s="5"/>
      <c r="C400" s="7"/>
      <c r="D400" s="7"/>
      <c r="E400" s="5"/>
      <c r="F400" s="5"/>
      <c r="G400" s="7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5.75" customHeight="1">
      <c r="A401" s="5"/>
      <c r="B401" s="5"/>
      <c r="C401" s="7"/>
      <c r="D401" s="7"/>
      <c r="E401" s="5"/>
      <c r="F401" s="5"/>
      <c r="G401" s="7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5.75" customHeight="1">
      <c r="A402" s="5"/>
      <c r="B402" s="5"/>
      <c r="C402" s="7"/>
      <c r="D402" s="7"/>
      <c r="E402" s="5"/>
      <c r="F402" s="5"/>
      <c r="G402" s="7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5.75" customHeight="1">
      <c r="A403" s="5"/>
      <c r="B403" s="5"/>
      <c r="C403" s="7"/>
      <c r="D403" s="7"/>
      <c r="E403" s="5"/>
      <c r="F403" s="5"/>
      <c r="G403" s="7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5.75" customHeight="1">
      <c r="A404" s="5"/>
      <c r="B404" s="5"/>
      <c r="C404" s="7"/>
      <c r="D404" s="7"/>
      <c r="E404" s="5"/>
      <c r="F404" s="5"/>
      <c r="G404" s="7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5.75" customHeight="1">
      <c r="A405" s="5"/>
      <c r="B405" s="5"/>
      <c r="C405" s="7"/>
      <c r="D405" s="7"/>
      <c r="E405" s="5"/>
      <c r="F405" s="5"/>
      <c r="G405" s="7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5.75" customHeight="1">
      <c r="A406" s="5"/>
      <c r="B406" s="5"/>
      <c r="C406" s="7"/>
      <c r="D406" s="7"/>
      <c r="E406" s="5"/>
      <c r="F406" s="5"/>
      <c r="G406" s="7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5.75" customHeight="1">
      <c r="A407" s="5"/>
      <c r="B407" s="5"/>
      <c r="C407" s="7"/>
      <c r="D407" s="7"/>
      <c r="E407" s="5"/>
      <c r="F407" s="5"/>
      <c r="G407" s="7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5.75" customHeight="1">
      <c r="A408" s="5"/>
      <c r="B408" s="5"/>
      <c r="C408" s="7"/>
      <c r="D408" s="7"/>
      <c r="E408" s="5"/>
      <c r="F408" s="5"/>
      <c r="G408" s="7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5.75" customHeight="1">
      <c r="A409" s="5"/>
      <c r="B409" s="5"/>
      <c r="C409" s="7"/>
      <c r="D409" s="7"/>
      <c r="E409" s="5"/>
      <c r="F409" s="5"/>
      <c r="G409" s="7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5.75" customHeight="1">
      <c r="A410" s="5"/>
      <c r="B410" s="5"/>
      <c r="C410" s="7"/>
      <c r="D410" s="7"/>
      <c r="E410" s="5"/>
      <c r="F410" s="5"/>
      <c r="G410" s="7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5.75" customHeight="1">
      <c r="A411" s="5"/>
      <c r="B411" s="5"/>
      <c r="C411" s="7"/>
      <c r="D411" s="7"/>
      <c r="E411" s="5"/>
      <c r="F411" s="5"/>
      <c r="G411" s="7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5.75" customHeight="1">
      <c r="A412" s="5"/>
      <c r="B412" s="5"/>
      <c r="C412" s="7"/>
      <c r="D412" s="7"/>
      <c r="E412" s="5"/>
      <c r="F412" s="5"/>
      <c r="G412" s="7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5.75" customHeight="1">
      <c r="A413" s="5"/>
      <c r="B413" s="5"/>
      <c r="C413" s="7"/>
      <c r="D413" s="7"/>
      <c r="E413" s="5"/>
      <c r="F413" s="5"/>
      <c r="G413" s="7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5.75" customHeight="1">
      <c r="A414" s="5"/>
      <c r="B414" s="5"/>
      <c r="C414" s="7"/>
      <c r="D414" s="7"/>
      <c r="E414" s="5"/>
      <c r="F414" s="5"/>
      <c r="G414" s="7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5.75" customHeight="1">
      <c r="A415" s="5"/>
      <c r="B415" s="5"/>
      <c r="C415" s="7"/>
      <c r="D415" s="7"/>
      <c r="E415" s="5"/>
      <c r="F415" s="5"/>
      <c r="G415" s="7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5.75" customHeight="1">
      <c r="A416" s="5"/>
      <c r="B416" s="5"/>
      <c r="C416" s="7"/>
      <c r="D416" s="7"/>
      <c r="E416" s="5"/>
      <c r="F416" s="5"/>
      <c r="G416" s="7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5.75" customHeight="1">
      <c r="A417" s="5"/>
      <c r="B417" s="5"/>
      <c r="C417" s="7"/>
      <c r="D417" s="7"/>
      <c r="E417" s="5"/>
      <c r="F417" s="5"/>
      <c r="G417" s="7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5.75" customHeight="1">
      <c r="A418" s="5"/>
      <c r="B418" s="5"/>
      <c r="C418" s="7"/>
      <c r="D418" s="7"/>
      <c r="E418" s="5"/>
      <c r="F418" s="5"/>
      <c r="G418" s="7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5.75" customHeight="1">
      <c r="A419" s="5"/>
      <c r="B419" s="5"/>
      <c r="C419" s="7"/>
      <c r="D419" s="7"/>
      <c r="E419" s="5"/>
      <c r="F419" s="5"/>
      <c r="G419" s="7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5.75" customHeight="1">
      <c r="A420" s="5"/>
      <c r="B420" s="5"/>
      <c r="C420" s="7"/>
      <c r="D420" s="7"/>
      <c r="E420" s="5"/>
      <c r="F420" s="5"/>
      <c r="G420" s="7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5.75" customHeight="1">
      <c r="A421" s="5"/>
      <c r="B421" s="5"/>
      <c r="C421" s="7"/>
      <c r="D421" s="7"/>
      <c r="E421" s="5"/>
      <c r="F421" s="5"/>
      <c r="G421" s="7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5.75" customHeight="1">
      <c r="A422" s="5"/>
      <c r="B422" s="5"/>
      <c r="C422" s="7"/>
      <c r="D422" s="7"/>
      <c r="E422" s="5"/>
      <c r="F422" s="5"/>
      <c r="G422" s="7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5.75" customHeight="1">
      <c r="A423" s="5"/>
      <c r="B423" s="5"/>
      <c r="C423" s="7"/>
      <c r="D423" s="7"/>
      <c r="E423" s="5"/>
      <c r="F423" s="5"/>
      <c r="G423" s="7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5.75" customHeight="1">
      <c r="A424" s="5"/>
      <c r="B424" s="5"/>
      <c r="C424" s="7"/>
      <c r="D424" s="7"/>
      <c r="E424" s="5"/>
      <c r="F424" s="5"/>
      <c r="G424" s="7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5.75" customHeight="1">
      <c r="A425" s="5"/>
      <c r="B425" s="5"/>
      <c r="C425" s="7"/>
      <c r="D425" s="7"/>
      <c r="E425" s="5"/>
      <c r="F425" s="5"/>
      <c r="G425" s="7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5.75" customHeight="1">
      <c r="A426" s="5"/>
      <c r="B426" s="5"/>
      <c r="C426" s="7"/>
      <c r="D426" s="7"/>
      <c r="E426" s="5"/>
      <c r="F426" s="5"/>
      <c r="G426" s="7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5.75" customHeight="1">
      <c r="A427" s="5"/>
      <c r="B427" s="5"/>
      <c r="C427" s="7"/>
      <c r="D427" s="7"/>
      <c r="E427" s="5"/>
      <c r="F427" s="5"/>
      <c r="G427" s="7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5.75" customHeight="1">
      <c r="A428" s="5"/>
      <c r="B428" s="5"/>
      <c r="C428" s="7"/>
      <c r="D428" s="7"/>
      <c r="E428" s="5"/>
      <c r="F428" s="5"/>
      <c r="G428" s="7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5.75" customHeight="1">
      <c r="A429" s="5"/>
      <c r="B429" s="5"/>
      <c r="C429" s="7"/>
      <c r="D429" s="7"/>
      <c r="E429" s="5"/>
      <c r="F429" s="5"/>
      <c r="G429" s="7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5.75" customHeight="1">
      <c r="A430" s="5"/>
      <c r="B430" s="5"/>
      <c r="C430" s="7"/>
      <c r="D430" s="7"/>
      <c r="E430" s="5"/>
      <c r="F430" s="5"/>
      <c r="G430" s="7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5.75" customHeight="1">
      <c r="A431" s="5"/>
      <c r="B431" s="5"/>
      <c r="C431" s="7"/>
      <c r="D431" s="7"/>
      <c r="E431" s="5"/>
      <c r="F431" s="5"/>
      <c r="G431" s="7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5.75" customHeight="1">
      <c r="A432" s="5"/>
      <c r="B432" s="5"/>
      <c r="C432" s="7"/>
      <c r="D432" s="7"/>
      <c r="E432" s="5"/>
      <c r="F432" s="5"/>
      <c r="G432" s="7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5.75" customHeight="1">
      <c r="A433" s="5"/>
      <c r="B433" s="5"/>
      <c r="C433" s="7"/>
      <c r="D433" s="7"/>
      <c r="E433" s="5"/>
      <c r="F433" s="5"/>
      <c r="G433" s="7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5.75" customHeight="1">
      <c r="A434" s="5"/>
      <c r="B434" s="5"/>
      <c r="C434" s="7"/>
      <c r="D434" s="7"/>
      <c r="E434" s="5"/>
      <c r="F434" s="5"/>
      <c r="G434" s="7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5.75" customHeight="1">
      <c r="A435" s="5"/>
      <c r="B435" s="5"/>
      <c r="C435" s="7"/>
      <c r="D435" s="7"/>
      <c r="E435" s="5"/>
      <c r="F435" s="5"/>
      <c r="G435" s="7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5.75" customHeight="1">
      <c r="A436" s="5"/>
      <c r="B436" s="5"/>
      <c r="C436" s="7"/>
      <c r="D436" s="7"/>
      <c r="E436" s="5"/>
      <c r="F436" s="5"/>
      <c r="G436" s="7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5.75" customHeight="1">
      <c r="A437" s="5"/>
      <c r="B437" s="5"/>
      <c r="C437" s="7"/>
      <c r="D437" s="7"/>
      <c r="E437" s="5"/>
      <c r="F437" s="5"/>
      <c r="G437" s="7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5.75" customHeight="1">
      <c r="A438" s="5"/>
      <c r="B438" s="5"/>
      <c r="C438" s="7"/>
      <c r="D438" s="7"/>
      <c r="E438" s="5"/>
      <c r="F438" s="5"/>
      <c r="G438" s="7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5.75" customHeight="1">
      <c r="A439" s="5"/>
      <c r="B439" s="5"/>
      <c r="C439" s="7"/>
      <c r="D439" s="7"/>
      <c r="E439" s="5"/>
      <c r="F439" s="5"/>
      <c r="G439" s="7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5.75" customHeight="1">
      <c r="A440" s="5"/>
      <c r="B440" s="5"/>
      <c r="C440" s="7"/>
      <c r="D440" s="7"/>
      <c r="E440" s="5"/>
      <c r="F440" s="5"/>
      <c r="G440" s="7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5.75" customHeight="1">
      <c r="A441" s="5"/>
      <c r="B441" s="5"/>
      <c r="C441" s="7"/>
      <c r="D441" s="7"/>
      <c r="E441" s="5"/>
      <c r="F441" s="5"/>
      <c r="G441" s="7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5.75" customHeight="1">
      <c r="A442" s="5"/>
      <c r="B442" s="5"/>
      <c r="C442" s="7"/>
      <c r="D442" s="7"/>
      <c r="E442" s="5"/>
      <c r="F442" s="5"/>
      <c r="G442" s="7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5.75" customHeight="1">
      <c r="A443" s="5"/>
      <c r="B443" s="5"/>
      <c r="C443" s="7"/>
      <c r="D443" s="7"/>
      <c r="E443" s="5"/>
      <c r="F443" s="5"/>
      <c r="G443" s="7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5.75" customHeight="1">
      <c r="A444" s="5"/>
      <c r="B444" s="5"/>
      <c r="C444" s="7"/>
      <c r="D444" s="7"/>
      <c r="E444" s="5"/>
      <c r="F444" s="5"/>
      <c r="G444" s="7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5.75" customHeight="1">
      <c r="A445" s="5"/>
      <c r="B445" s="5"/>
      <c r="C445" s="7"/>
      <c r="D445" s="7"/>
      <c r="E445" s="5"/>
      <c r="F445" s="5"/>
      <c r="G445" s="7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5.75" customHeight="1">
      <c r="A446" s="5"/>
      <c r="B446" s="5"/>
      <c r="C446" s="7"/>
      <c r="D446" s="7"/>
      <c r="E446" s="5"/>
      <c r="F446" s="5"/>
      <c r="G446" s="7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5.75" customHeight="1">
      <c r="A447" s="5"/>
      <c r="B447" s="5"/>
      <c r="C447" s="7"/>
      <c r="D447" s="7"/>
      <c r="E447" s="5"/>
      <c r="F447" s="5"/>
      <c r="G447" s="7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5.75" customHeight="1">
      <c r="A448" s="5"/>
      <c r="B448" s="5"/>
      <c r="C448" s="7"/>
      <c r="D448" s="7"/>
      <c r="E448" s="5"/>
      <c r="F448" s="5"/>
      <c r="G448" s="7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5.75" customHeight="1">
      <c r="A449" s="5"/>
      <c r="B449" s="5"/>
      <c r="C449" s="7"/>
      <c r="D449" s="7"/>
      <c r="E449" s="5"/>
      <c r="F449" s="5"/>
      <c r="G449" s="7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5.75" customHeight="1">
      <c r="A450" s="5"/>
      <c r="B450" s="5"/>
      <c r="C450" s="7"/>
      <c r="D450" s="7"/>
      <c r="E450" s="5"/>
      <c r="F450" s="5"/>
      <c r="G450" s="7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5.75" customHeight="1">
      <c r="A451" s="5"/>
      <c r="B451" s="5"/>
      <c r="C451" s="7"/>
      <c r="D451" s="7"/>
      <c r="E451" s="5"/>
      <c r="F451" s="5"/>
      <c r="G451" s="7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5.75" customHeight="1">
      <c r="A452" s="5"/>
      <c r="B452" s="5"/>
      <c r="C452" s="7"/>
      <c r="D452" s="7"/>
      <c r="E452" s="5"/>
      <c r="F452" s="5"/>
      <c r="G452" s="7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5.75" customHeight="1">
      <c r="A453" s="5"/>
      <c r="B453" s="5"/>
      <c r="C453" s="7"/>
      <c r="D453" s="7"/>
      <c r="E453" s="5"/>
      <c r="F453" s="5"/>
      <c r="G453" s="7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5.75" customHeight="1">
      <c r="A454" s="5"/>
      <c r="B454" s="5"/>
      <c r="C454" s="7"/>
      <c r="D454" s="7"/>
      <c r="E454" s="5"/>
      <c r="F454" s="5"/>
      <c r="G454" s="7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5.75" customHeight="1">
      <c r="A455" s="5"/>
      <c r="B455" s="5"/>
      <c r="C455" s="7"/>
      <c r="D455" s="7"/>
      <c r="E455" s="5"/>
      <c r="F455" s="5"/>
      <c r="G455" s="7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5.75" customHeight="1">
      <c r="A456" s="5"/>
      <c r="B456" s="5"/>
      <c r="C456" s="7"/>
      <c r="D456" s="7"/>
      <c r="E456" s="5"/>
      <c r="F456" s="5"/>
      <c r="G456" s="7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5.75" customHeight="1">
      <c r="A457" s="5"/>
      <c r="B457" s="5"/>
      <c r="C457" s="7"/>
      <c r="D457" s="7"/>
      <c r="E457" s="5"/>
      <c r="F457" s="5"/>
      <c r="G457" s="7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5.75" customHeight="1">
      <c r="A458" s="5"/>
      <c r="B458" s="5"/>
      <c r="C458" s="7"/>
      <c r="D458" s="7"/>
      <c r="E458" s="5"/>
      <c r="F458" s="5"/>
      <c r="G458" s="7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5.75" customHeight="1">
      <c r="A459" s="5"/>
      <c r="B459" s="5"/>
      <c r="C459" s="7"/>
      <c r="D459" s="7"/>
      <c r="E459" s="5"/>
      <c r="F459" s="5"/>
      <c r="G459" s="7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5.75" customHeight="1">
      <c r="A460" s="5"/>
      <c r="B460" s="5"/>
      <c r="C460" s="7"/>
      <c r="D460" s="7"/>
      <c r="E460" s="5"/>
      <c r="F460" s="5"/>
      <c r="G460" s="7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5.75" customHeight="1">
      <c r="A461" s="5"/>
      <c r="B461" s="5"/>
      <c r="C461" s="7"/>
      <c r="D461" s="7"/>
      <c r="E461" s="5"/>
      <c r="F461" s="5"/>
      <c r="G461" s="7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5.75" customHeight="1">
      <c r="A462" s="5"/>
      <c r="B462" s="5"/>
      <c r="C462" s="7"/>
      <c r="D462" s="7"/>
      <c r="E462" s="5"/>
      <c r="F462" s="5"/>
      <c r="G462" s="7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5.75" customHeight="1">
      <c r="A463" s="5"/>
      <c r="B463" s="5"/>
      <c r="C463" s="7"/>
      <c r="D463" s="7"/>
      <c r="E463" s="5"/>
      <c r="F463" s="5"/>
      <c r="G463" s="7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5.75" customHeight="1">
      <c r="A464" s="5"/>
      <c r="B464" s="5"/>
      <c r="C464" s="7"/>
      <c r="D464" s="7"/>
      <c r="E464" s="5"/>
      <c r="F464" s="5"/>
      <c r="G464" s="7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5.75" customHeight="1">
      <c r="A465" s="5"/>
      <c r="B465" s="5"/>
      <c r="C465" s="7"/>
      <c r="D465" s="7"/>
      <c r="E465" s="5"/>
      <c r="F465" s="5"/>
      <c r="G465" s="7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5.75" customHeight="1">
      <c r="A466" s="5"/>
      <c r="B466" s="5"/>
      <c r="C466" s="7"/>
      <c r="D466" s="7"/>
      <c r="E466" s="5"/>
      <c r="F466" s="5"/>
      <c r="G466" s="7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5.75" customHeight="1">
      <c r="A467" s="5"/>
      <c r="B467" s="5"/>
      <c r="C467" s="7"/>
      <c r="D467" s="7"/>
      <c r="E467" s="5"/>
      <c r="F467" s="5"/>
      <c r="G467" s="7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5.75" customHeight="1">
      <c r="A468" s="5"/>
      <c r="B468" s="5"/>
      <c r="C468" s="7"/>
      <c r="D468" s="7"/>
      <c r="E468" s="5"/>
      <c r="F468" s="5"/>
      <c r="G468" s="7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5.75" customHeight="1">
      <c r="A469" s="5"/>
      <c r="B469" s="5"/>
      <c r="C469" s="7"/>
      <c r="D469" s="7"/>
      <c r="E469" s="5"/>
      <c r="F469" s="5"/>
      <c r="G469" s="7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5.75" customHeight="1">
      <c r="A470" s="5"/>
      <c r="B470" s="5"/>
      <c r="C470" s="7"/>
      <c r="D470" s="7"/>
      <c r="E470" s="5"/>
      <c r="F470" s="5"/>
      <c r="G470" s="7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5.75" customHeight="1">
      <c r="A471" s="5"/>
      <c r="B471" s="5"/>
      <c r="C471" s="7"/>
      <c r="D471" s="7"/>
      <c r="E471" s="5"/>
      <c r="F471" s="5"/>
      <c r="G471" s="7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5.75" customHeight="1">
      <c r="A472" s="5"/>
      <c r="B472" s="5"/>
      <c r="C472" s="7"/>
      <c r="D472" s="7"/>
      <c r="E472" s="5"/>
      <c r="F472" s="5"/>
      <c r="G472" s="7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5.75" customHeight="1">
      <c r="A473" s="5"/>
      <c r="B473" s="5"/>
      <c r="C473" s="7"/>
      <c r="D473" s="7"/>
      <c r="E473" s="5"/>
      <c r="F473" s="5"/>
      <c r="G473" s="7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5.75" customHeight="1">
      <c r="A474" s="5"/>
      <c r="B474" s="5"/>
      <c r="C474" s="7"/>
      <c r="D474" s="7"/>
      <c r="E474" s="5"/>
      <c r="F474" s="5"/>
      <c r="G474" s="7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5.75" customHeight="1">
      <c r="A475" s="5"/>
      <c r="B475" s="5"/>
      <c r="C475" s="7"/>
      <c r="D475" s="7"/>
      <c r="E475" s="5"/>
      <c r="F475" s="5"/>
      <c r="G475" s="7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5.75" customHeight="1">
      <c r="A476" s="5"/>
      <c r="B476" s="5"/>
      <c r="C476" s="7"/>
      <c r="D476" s="7"/>
      <c r="E476" s="5"/>
      <c r="F476" s="5"/>
      <c r="G476" s="7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5.75" customHeight="1">
      <c r="A477" s="5"/>
      <c r="B477" s="5"/>
      <c r="C477" s="7"/>
      <c r="D477" s="7"/>
      <c r="E477" s="5"/>
      <c r="F477" s="5"/>
      <c r="G477" s="7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5.75" customHeight="1">
      <c r="A478" s="5"/>
      <c r="B478" s="5"/>
      <c r="C478" s="7"/>
      <c r="D478" s="7"/>
      <c r="E478" s="5"/>
      <c r="F478" s="5"/>
      <c r="G478" s="7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5.75" customHeight="1">
      <c r="A479" s="5"/>
      <c r="B479" s="5"/>
      <c r="C479" s="7"/>
      <c r="D479" s="7"/>
      <c r="E479" s="5"/>
      <c r="F479" s="5"/>
      <c r="G479" s="7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5.75" customHeight="1">
      <c r="A480" s="5"/>
      <c r="B480" s="5"/>
      <c r="C480" s="7"/>
      <c r="D480" s="7"/>
      <c r="E480" s="5"/>
      <c r="F480" s="5"/>
      <c r="G480" s="7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5.75" customHeight="1">
      <c r="A481" s="5"/>
      <c r="B481" s="5"/>
      <c r="C481" s="7"/>
      <c r="D481" s="7"/>
      <c r="E481" s="5"/>
      <c r="F481" s="5"/>
      <c r="G481" s="7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5.75" customHeight="1">
      <c r="A482" s="5"/>
      <c r="B482" s="5"/>
      <c r="C482" s="7"/>
      <c r="D482" s="7"/>
      <c r="E482" s="5"/>
      <c r="F482" s="5"/>
      <c r="G482" s="7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5.75" customHeight="1">
      <c r="A483" s="5"/>
      <c r="B483" s="5"/>
      <c r="C483" s="7"/>
      <c r="D483" s="7"/>
      <c r="E483" s="5"/>
      <c r="F483" s="5"/>
      <c r="G483" s="7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5.75" customHeight="1">
      <c r="A484" s="5"/>
      <c r="B484" s="5"/>
      <c r="C484" s="7"/>
      <c r="D484" s="7"/>
      <c r="E484" s="5"/>
      <c r="F484" s="5"/>
      <c r="G484" s="7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5.75" customHeight="1">
      <c r="A485" s="5"/>
      <c r="B485" s="5"/>
      <c r="C485" s="7"/>
      <c r="D485" s="7"/>
      <c r="E485" s="5"/>
      <c r="F485" s="5"/>
      <c r="G485" s="7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5.75" customHeight="1">
      <c r="A486" s="5"/>
      <c r="B486" s="5"/>
      <c r="C486" s="7"/>
      <c r="D486" s="7"/>
      <c r="E486" s="5"/>
      <c r="F486" s="5"/>
      <c r="G486" s="7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5.75" customHeight="1">
      <c r="A487" s="5"/>
      <c r="B487" s="5"/>
      <c r="C487" s="7"/>
      <c r="D487" s="7"/>
      <c r="E487" s="5"/>
      <c r="F487" s="5"/>
      <c r="G487" s="7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5.75" customHeight="1">
      <c r="A488" s="5"/>
      <c r="B488" s="5"/>
      <c r="C488" s="7"/>
      <c r="D488" s="7"/>
      <c r="E488" s="5"/>
      <c r="F488" s="5"/>
      <c r="G488" s="7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5.75" customHeight="1">
      <c r="A489" s="5"/>
      <c r="B489" s="5"/>
      <c r="C489" s="7"/>
      <c r="D489" s="7"/>
      <c r="E489" s="5"/>
      <c r="F489" s="5"/>
      <c r="G489" s="7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5.75" customHeight="1">
      <c r="A490" s="5"/>
      <c r="B490" s="5"/>
      <c r="C490" s="7"/>
      <c r="D490" s="7"/>
      <c r="E490" s="5"/>
      <c r="F490" s="5"/>
      <c r="G490" s="7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5.75" customHeight="1">
      <c r="A491" s="5"/>
      <c r="B491" s="5"/>
      <c r="C491" s="7"/>
      <c r="D491" s="7"/>
      <c r="E491" s="5"/>
      <c r="F491" s="5"/>
      <c r="G491" s="7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5.75" customHeight="1">
      <c r="A492" s="5"/>
      <c r="B492" s="5"/>
      <c r="C492" s="7"/>
      <c r="D492" s="7"/>
      <c r="E492" s="5"/>
      <c r="F492" s="5"/>
      <c r="G492" s="7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5.75" customHeight="1">
      <c r="A493" s="5"/>
      <c r="B493" s="5"/>
      <c r="C493" s="7"/>
      <c r="D493" s="7"/>
      <c r="E493" s="5"/>
      <c r="F493" s="5"/>
      <c r="G493" s="7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5.75" customHeight="1">
      <c r="A494" s="5"/>
      <c r="B494" s="5"/>
      <c r="C494" s="7"/>
      <c r="D494" s="7"/>
      <c r="E494" s="5"/>
      <c r="F494" s="5"/>
      <c r="G494" s="7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5.75" customHeight="1">
      <c r="A495" s="5"/>
      <c r="B495" s="5"/>
      <c r="C495" s="7"/>
      <c r="D495" s="7"/>
      <c r="E495" s="5"/>
      <c r="F495" s="5"/>
      <c r="G495" s="7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5.75" customHeight="1">
      <c r="A496" s="5"/>
      <c r="B496" s="5"/>
      <c r="C496" s="7"/>
      <c r="D496" s="7"/>
      <c r="E496" s="5"/>
      <c r="F496" s="5"/>
      <c r="G496" s="7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5.75" customHeight="1">
      <c r="A497" s="5"/>
      <c r="B497" s="5"/>
      <c r="C497" s="7"/>
      <c r="D497" s="7"/>
      <c r="E497" s="5"/>
      <c r="F497" s="5"/>
      <c r="G497" s="7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5.75" customHeight="1">
      <c r="A498" s="5"/>
      <c r="B498" s="5"/>
      <c r="C498" s="7"/>
      <c r="D498" s="7"/>
      <c r="E498" s="5"/>
      <c r="F498" s="5"/>
      <c r="G498" s="7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5.75" customHeight="1">
      <c r="A499" s="5"/>
      <c r="B499" s="5"/>
      <c r="C499" s="7"/>
      <c r="D499" s="7"/>
      <c r="E499" s="5"/>
      <c r="F499" s="5"/>
      <c r="G499" s="7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5.75" customHeight="1">
      <c r="A500" s="5"/>
      <c r="B500" s="5"/>
      <c r="C500" s="7"/>
      <c r="D500" s="7"/>
      <c r="E500" s="5"/>
      <c r="F500" s="5"/>
      <c r="G500" s="7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5.75" customHeight="1">
      <c r="A501" s="5"/>
      <c r="B501" s="5"/>
      <c r="C501" s="7"/>
      <c r="D501" s="7"/>
      <c r="E501" s="5"/>
      <c r="F501" s="5"/>
      <c r="G501" s="7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5.75" customHeight="1">
      <c r="A502" s="5"/>
      <c r="B502" s="5"/>
      <c r="C502" s="7"/>
      <c r="D502" s="7"/>
      <c r="E502" s="5"/>
      <c r="F502" s="5"/>
      <c r="G502" s="7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5.75" customHeight="1">
      <c r="A503" s="5"/>
      <c r="B503" s="5"/>
      <c r="C503" s="7"/>
      <c r="D503" s="7"/>
      <c r="E503" s="5"/>
      <c r="F503" s="5"/>
      <c r="G503" s="7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5.75" customHeight="1">
      <c r="A504" s="5"/>
      <c r="B504" s="5"/>
      <c r="C504" s="7"/>
      <c r="D504" s="7"/>
      <c r="E504" s="5"/>
      <c r="F504" s="5"/>
      <c r="G504" s="7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5.75" customHeight="1">
      <c r="A505" s="5"/>
      <c r="B505" s="5"/>
      <c r="C505" s="7"/>
      <c r="D505" s="7"/>
      <c r="E505" s="5"/>
      <c r="F505" s="5"/>
      <c r="G505" s="7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5.75" customHeight="1">
      <c r="A506" s="5"/>
      <c r="B506" s="5"/>
      <c r="C506" s="7"/>
      <c r="D506" s="7"/>
      <c r="E506" s="5"/>
      <c r="F506" s="5"/>
      <c r="G506" s="7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5.75" customHeight="1">
      <c r="A507" s="5"/>
      <c r="B507" s="5"/>
      <c r="C507" s="7"/>
      <c r="D507" s="7"/>
      <c r="E507" s="5"/>
      <c r="F507" s="5"/>
      <c r="G507" s="7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5.75" customHeight="1">
      <c r="A508" s="5"/>
      <c r="B508" s="5"/>
      <c r="C508" s="7"/>
      <c r="D508" s="7"/>
      <c r="E508" s="5"/>
      <c r="F508" s="5"/>
      <c r="G508" s="7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5.75" customHeight="1">
      <c r="A509" s="5"/>
      <c r="B509" s="5"/>
      <c r="C509" s="7"/>
      <c r="D509" s="7"/>
      <c r="E509" s="5"/>
      <c r="F509" s="5"/>
      <c r="G509" s="7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5.75" customHeight="1">
      <c r="A510" s="5"/>
      <c r="B510" s="5"/>
      <c r="C510" s="7"/>
      <c r="D510" s="7"/>
      <c r="E510" s="5"/>
      <c r="F510" s="5"/>
      <c r="G510" s="7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5.75" customHeight="1">
      <c r="A511" s="5"/>
      <c r="B511" s="5"/>
      <c r="C511" s="7"/>
      <c r="D511" s="7"/>
      <c r="E511" s="5"/>
      <c r="F511" s="5"/>
      <c r="G511" s="7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5.75" customHeight="1">
      <c r="A512" s="5"/>
      <c r="B512" s="5"/>
      <c r="C512" s="7"/>
      <c r="D512" s="7"/>
      <c r="E512" s="5"/>
      <c r="F512" s="5"/>
      <c r="G512" s="7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5.75" customHeight="1">
      <c r="A513" s="5"/>
      <c r="B513" s="5"/>
      <c r="C513" s="7"/>
      <c r="D513" s="7"/>
      <c r="E513" s="5"/>
      <c r="F513" s="5"/>
      <c r="G513" s="7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5.75" customHeight="1">
      <c r="A514" s="5"/>
      <c r="B514" s="5"/>
      <c r="C514" s="7"/>
      <c r="D514" s="7"/>
      <c r="E514" s="5"/>
      <c r="F514" s="5"/>
      <c r="G514" s="7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5.75" customHeight="1">
      <c r="A515" s="5"/>
      <c r="B515" s="5"/>
      <c r="C515" s="7"/>
      <c r="D515" s="7"/>
      <c r="E515" s="5"/>
      <c r="F515" s="5"/>
      <c r="G515" s="7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5.75" customHeight="1">
      <c r="A516" s="5"/>
      <c r="B516" s="5"/>
      <c r="C516" s="7"/>
      <c r="D516" s="7"/>
      <c r="E516" s="5"/>
      <c r="F516" s="5"/>
      <c r="G516" s="7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5.75" customHeight="1">
      <c r="A517" s="5"/>
      <c r="B517" s="5"/>
      <c r="C517" s="7"/>
      <c r="D517" s="7"/>
      <c r="E517" s="5"/>
      <c r="F517" s="5"/>
      <c r="G517" s="7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5.75" customHeight="1">
      <c r="A518" s="5"/>
      <c r="B518" s="5"/>
      <c r="C518" s="7"/>
      <c r="D518" s="7"/>
      <c r="E518" s="5"/>
      <c r="F518" s="5"/>
      <c r="G518" s="7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5.75" customHeight="1">
      <c r="A519" s="5"/>
      <c r="B519" s="5"/>
      <c r="C519" s="7"/>
      <c r="D519" s="7"/>
      <c r="E519" s="5"/>
      <c r="F519" s="5"/>
      <c r="G519" s="7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5.75" customHeight="1">
      <c r="A520" s="5"/>
      <c r="B520" s="5"/>
      <c r="C520" s="7"/>
      <c r="D520" s="7"/>
      <c r="E520" s="5"/>
      <c r="F520" s="5"/>
      <c r="G520" s="7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5.75" customHeight="1">
      <c r="A521" s="5"/>
      <c r="B521" s="5"/>
      <c r="C521" s="7"/>
      <c r="D521" s="7"/>
      <c r="E521" s="5"/>
      <c r="F521" s="5"/>
      <c r="G521" s="7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5.75" customHeight="1">
      <c r="A522" s="5"/>
      <c r="B522" s="5"/>
      <c r="C522" s="7"/>
      <c r="D522" s="7"/>
      <c r="E522" s="5"/>
      <c r="F522" s="5"/>
      <c r="G522" s="7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5.75" customHeight="1">
      <c r="A523" s="5"/>
      <c r="B523" s="5"/>
      <c r="C523" s="7"/>
      <c r="D523" s="7"/>
      <c r="E523" s="5"/>
      <c r="F523" s="5"/>
      <c r="G523" s="7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5.75" customHeight="1">
      <c r="A524" s="5"/>
      <c r="B524" s="5"/>
      <c r="C524" s="7"/>
      <c r="D524" s="7"/>
      <c r="E524" s="5"/>
      <c r="F524" s="5"/>
      <c r="G524" s="7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5.75" customHeight="1">
      <c r="A525" s="5"/>
      <c r="B525" s="5"/>
      <c r="C525" s="7"/>
      <c r="D525" s="7"/>
      <c r="E525" s="5"/>
      <c r="F525" s="5"/>
      <c r="G525" s="7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5.75" customHeight="1">
      <c r="A526" s="5"/>
      <c r="B526" s="5"/>
      <c r="C526" s="7"/>
      <c r="D526" s="7"/>
      <c r="E526" s="5"/>
      <c r="F526" s="5"/>
      <c r="G526" s="7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5.75" customHeight="1">
      <c r="A527" s="5"/>
      <c r="B527" s="5"/>
      <c r="C527" s="7"/>
      <c r="D527" s="7"/>
      <c r="E527" s="5"/>
      <c r="F527" s="5"/>
      <c r="G527" s="7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5.75" customHeight="1">
      <c r="A528" s="5"/>
      <c r="B528" s="5"/>
      <c r="C528" s="7"/>
      <c r="D528" s="7"/>
      <c r="E528" s="5"/>
      <c r="F528" s="5"/>
      <c r="G528" s="7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5.75" customHeight="1">
      <c r="A529" s="5"/>
      <c r="B529" s="5"/>
      <c r="C529" s="7"/>
      <c r="D529" s="7"/>
      <c r="E529" s="5"/>
      <c r="F529" s="5"/>
      <c r="G529" s="7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5.75" customHeight="1">
      <c r="A530" s="5"/>
      <c r="B530" s="5"/>
      <c r="C530" s="7"/>
      <c r="D530" s="7"/>
      <c r="E530" s="5"/>
      <c r="F530" s="5"/>
      <c r="G530" s="7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5.75" customHeight="1">
      <c r="A531" s="5"/>
      <c r="B531" s="5"/>
      <c r="C531" s="7"/>
      <c r="D531" s="7"/>
      <c r="E531" s="5"/>
      <c r="F531" s="5"/>
      <c r="G531" s="7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5.75" customHeight="1">
      <c r="A532" s="5"/>
      <c r="B532" s="5"/>
      <c r="C532" s="7"/>
      <c r="D532" s="7"/>
      <c r="E532" s="5"/>
      <c r="F532" s="5"/>
      <c r="G532" s="7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5.75" customHeight="1">
      <c r="A533" s="5"/>
      <c r="B533" s="5"/>
      <c r="C533" s="7"/>
      <c r="D533" s="7"/>
      <c r="E533" s="5"/>
      <c r="F533" s="5"/>
      <c r="G533" s="7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5.75" customHeight="1">
      <c r="A534" s="5"/>
      <c r="B534" s="5"/>
      <c r="C534" s="7"/>
      <c r="D534" s="7"/>
      <c r="E534" s="5"/>
      <c r="F534" s="5"/>
      <c r="G534" s="7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5.75" customHeight="1">
      <c r="A535" s="5"/>
      <c r="B535" s="5"/>
      <c r="C535" s="7"/>
      <c r="D535" s="7"/>
      <c r="E535" s="5"/>
      <c r="F535" s="5"/>
      <c r="G535" s="7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5.75" customHeight="1">
      <c r="A536" s="5"/>
      <c r="B536" s="5"/>
      <c r="C536" s="7"/>
      <c r="D536" s="7"/>
      <c r="E536" s="5"/>
      <c r="F536" s="5"/>
      <c r="G536" s="7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5.75" customHeight="1">
      <c r="A537" s="5"/>
      <c r="B537" s="5"/>
      <c r="C537" s="7"/>
      <c r="D537" s="7"/>
      <c r="E537" s="5"/>
      <c r="F537" s="5"/>
      <c r="G537" s="7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5.75" customHeight="1">
      <c r="A538" s="5"/>
      <c r="B538" s="5"/>
      <c r="C538" s="7"/>
      <c r="D538" s="7"/>
      <c r="E538" s="5"/>
      <c r="F538" s="5"/>
      <c r="G538" s="7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5.75" customHeight="1">
      <c r="A539" s="5"/>
      <c r="B539" s="5"/>
      <c r="C539" s="7"/>
      <c r="D539" s="7"/>
      <c r="E539" s="5"/>
      <c r="F539" s="5"/>
      <c r="G539" s="7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5.75" customHeight="1">
      <c r="A540" s="5"/>
      <c r="B540" s="5"/>
      <c r="C540" s="7"/>
      <c r="D540" s="7"/>
      <c r="E540" s="5"/>
      <c r="F540" s="5"/>
      <c r="G540" s="7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5.75" customHeight="1">
      <c r="A541" s="5"/>
      <c r="B541" s="5"/>
      <c r="C541" s="7"/>
      <c r="D541" s="7"/>
      <c r="E541" s="5"/>
      <c r="F541" s="5"/>
      <c r="G541" s="7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5.75" customHeight="1">
      <c r="A542" s="5"/>
      <c r="B542" s="5"/>
      <c r="C542" s="7"/>
      <c r="D542" s="7"/>
      <c r="E542" s="5"/>
      <c r="F542" s="5"/>
      <c r="G542" s="7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5.75" customHeight="1">
      <c r="A543" s="5"/>
      <c r="B543" s="5"/>
      <c r="C543" s="7"/>
      <c r="D543" s="7"/>
      <c r="E543" s="5"/>
      <c r="F543" s="5"/>
      <c r="G543" s="7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5.75" customHeight="1">
      <c r="A544" s="5"/>
      <c r="B544" s="5"/>
      <c r="C544" s="7"/>
      <c r="D544" s="7"/>
      <c r="E544" s="5"/>
      <c r="F544" s="5"/>
      <c r="G544" s="7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5.75" customHeight="1">
      <c r="A545" s="5"/>
      <c r="B545" s="5"/>
      <c r="C545" s="7"/>
      <c r="D545" s="7"/>
      <c r="E545" s="5"/>
      <c r="F545" s="5"/>
      <c r="G545" s="7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5.75" customHeight="1">
      <c r="A546" s="5"/>
      <c r="B546" s="5"/>
      <c r="C546" s="7"/>
      <c r="D546" s="7"/>
      <c r="E546" s="5"/>
      <c r="F546" s="5"/>
      <c r="G546" s="7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5.75" customHeight="1">
      <c r="A547" s="5"/>
      <c r="B547" s="5"/>
      <c r="C547" s="7"/>
      <c r="D547" s="7"/>
      <c r="E547" s="5"/>
      <c r="F547" s="5"/>
      <c r="G547" s="7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5.75" customHeight="1">
      <c r="A548" s="5"/>
      <c r="B548" s="5"/>
      <c r="C548" s="7"/>
      <c r="D548" s="7"/>
      <c r="E548" s="5"/>
      <c r="F548" s="5"/>
      <c r="G548" s="7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5.75" customHeight="1">
      <c r="A549" s="5"/>
      <c r="B549" s="5"/>
      <c r="C549" s="7"/>
      <c r="D549" s="7"/>
      <c r="E549" s="5"/>
      <c r="F549" s="5"/>
      <c r="G549" s="7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5.75" customHeight="1">
      <c r="A550" s="5"/>
      <c r="B550" s="5"/>
      <c r="C550" s="7"/>
      <c r="D550" s="7"/>
      <c r="E550" s="5"/>
      <c r="F550" s="5"/>
      <c r="G550" s="7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5.75" customHeight="1">
      <c r="A551" s="5"/>
      <c r="B551" s="5"/>
      <c r="C551" s="7"/>
      <c r="D551" s="7"/>
      <c r="E551" s="5"/>
      <c r="F551" s="5"/>
      <c r="G551" s="7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5.75" customHeight="1">
      <c r="A552" s="5"/>
      <c r="B552" s="5"/>
      <c r="C552" s="7"/>
      <c r="D552" s="7"/>
      <c r="E552" s="5"/>
      <c r="F552" s="5"/>
      <c r="G552" s="7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5.75" customHeight="1">
      <c r="A553" s="5"/>
      <c r="B553" s="5"/>
      <c r="C553" s="7"/>
      <c r="D553" s="7"/>
      <c r="E553" s="5"/>
      <c r="F553" s="5"/>
      <c r="G553" s="7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5.75" customHeight="1">
      <c r="A554" s="5"/>
      <c r="B554" s="5"/>
      <c r="C554" s="7"/>
      <c r="D554" s="7"/>
      <c r="E554" s="5"/>
      <c r="F554" s="5"/>
      <c r="G554" s="7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5.75" customHeight="1">
      <c r="A555" s="5"/>
      <c r="B555" s="5"/>
      <c r="C555" s="7"/>
      <c r="D555" s="7"/>
      <c r="E555" s="5"/>
      <c r="F555" s="5"/>
      <c r="G555" s="7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5.75" customHeight="1">
      <c r="A556" s="5"/>
      <c r="B556" s="5"/>
      <c r="C556" s="7"/>
      <c r="D556" s="7"/>
      <c r="E556" s="5"/>
      <c r="F556" s="5"/>
      <c r="G556" s="7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5.75" customHeight="1">
      <c r="A557" s="5"/>
      <c r="B557" s="5"/>
      <c r="C557" s="7"/>
      <c r="D557" s="7"/>
      <c r="E557" s="5"/>
      <c r="F557" s="5"/>
      <c r="G557" s="7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5.75" customHeight="1">
      <c r="A558" s="5"/>
      <c r="B558" s="5"/>
      <c r="C558" s="7"/>
      <c r="D558" s="7"/>
      <c r="E558" s="5"/>
      <c r="F558" s="5"/>
      <c r="G558" s="7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5.75" customHeight="1">
      <c r="A559" s="5"/>
      <c r="B559" s="5"/>
      <c r="C559" s="7"/>
      <c r="D559" s="7"/>
      <c r="E559" s="5"/>
      <c r="F559" s="5"/>
      <c r="G559" s="7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5.75" customHeight="1">
      <c r="A560" s="5"/>
      <c r="B560" s="5"/>
      <c r="C560" s="7"/>
      <c r="D560" s="7"/>
      <c r="E560" s="5"/>
      <c r="F560" s="5"/>
      <c r="G560" s="7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5.75" customHeight="1">
      <c r="A561" s="5"/>
      <c r="B561" s="5"/>
      <c r="C561" s="7"/>
      <c r="D561" s="7"/>
      <c r="E561" s="5"/>
      <c r="F561" s="5"/>
      <c r="G561" s="7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5.75" customHeight="1">
      <c r="A562" s="5"/>
      <c r="B562" s="5"/>
      <c r="C562" s="7"/>
      <c r="D562" s="7"/>
      <c r="E562" s="5"/>
      <c r="F562" s="5"/>
      <c r="G562" s="7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5.75" customHeight="1">
      <c r="A563" s="5"/>
      <c r="B563" s="5"/>
      <c r="C563" s="7"/>
      <c r="D563" s="7"/>
      <c r="E563" s="5"/>
      <c r="F563" s="5"/>
      <c r="G563" s="7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5.75" customHeight="1">
      <c r="A564" s="5"/>
      <c r="B564" s="5"/>
      <c r="C564" s="7"/>
      <c r="D564" s="7"/>
      <c r="E564" s="5"/>
      <c r="F564" s="5"/>
      <c r="G564" s="7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5.75" customHeight="1">
      <c r="A565" s="5"/>
      <c r="B565" s="5"/>
      <c r="C565" s="7"/>
      <c r="D565" s="7"/>
      <c r="E565" s="5"/>
      <c r="F565" s="5"/>
      <c r="G565" s="7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5.75" customHeight="1">
      <c r="A566" s="5"/>
      <c r="B566" s="5"/>
      <c r="C566" s="7"/>
      <c r="D566" s="7"/>
      <c r="E566" s="5"/>
      <c r="F566" s="5"/>
      <c r="G566" s="7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5.75" customHeight="1">
      <c r="A567" s="5"/>
      <c r="B567" s="5"/>
      <c r="C567" s="7"/>
      <c r="D567" s="7"/>
      <c r="E567" s="5"/>
      <c r="F567" s="5"/>
      <c r="G567" s="7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5.75" customHeight="1">
      <c r="A568" s="5"/>
      <c r="B568" s="5"/>
      <c r="C568" s="7"/>
      <c r="D568" s="7"/>
      <c r="E568" s="5"/>
      <c r="F568" s="5"/>
      <c r="G568" s="7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5.75" customHeight="1">
      <c r="A569" s="5"/>
      <c r="B569" s="5"/>
      <c r="C569" s="7"/>
      <c r="D569" s="7"/>
      <c r="E569" s="5"/>
      <c r="F569" s="5"/>
      <c r="G569" s="7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5.75" customHeight="1">
      <c r="A570" s="5"/>
      <c r="B570" s="5"/>
      <c r="C570" s="7"/>
      <c r="D570" s="7"/>
      <c r="E570" s="5"/>
      <c r="F570" s="5"/>
      <c r="G570" s="7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5.75" customHeight="1">
      <c r="A571" s="5"/>
      <c r="B571" s="5"/>
      <c r="C571" s="7"/>
      <c r="D571" s="7"/>
      <c r="E571" s="5"/>
      <c r="F571" s="5"/>
      <c r="G571" s="7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5.75" customHeight="1">
      <c r="A572" s="5"/>
      <c r="B572" s="5"/>
      <c r="C572" s="7"/>
      <c r="D572" s="7"/>
      <c r="E572" s="5"/>
      <c r="F572" s="5"/>
      <c r="G572" s="7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5.75" customHeight="1">
      <c r="A573" s="5"/>
      <c r="B573" s="5"/>
      <c r="C573" s="7"/>
      <c r="D573" s="7"/>
      <c r="E573" s="5"/>
      <c r="F573" s="5"/>
      <c r="G573" s="7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5.75" customHeight="1">
      <c r="A574" s="5"/>
      <c r="B574" s="5"/>
      <c r="C574" s="7"/>
      <c r="D574" s="7"/>
      <c r="E574" s="5"/>
      <c r="F574" s="5"/>
      <c r="G574" s="7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5.75" customHeight="1">
      <c r="A575" s="5"/>
      <c r="B575" s="5"/>
      <c r="C575" s="7"/>
      <c r="D575" s="7"/>
      <c r="E575" s="5"/>
      <c r="F575" s="5"/>
      <c r="G575" s="7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5.75" customHeight="1">
      <c r="A576" s="5"/>
      <c r="B576" s="5"/>
      <c r="C576" s="7"/>
      <c r="D576" s="7"/>
      <c r="E576" s="5"/>
      <c r="F576" s="5"/>
      <c r="G576" s="7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5.75" customHeight="1">
      <c r="A577" s="5"/>
      <c r="B577" s="5"/>
      <c r="C577" s="7"/>
      <c r="D577" s="7"/>
      <c r="E577" s="5"/>
      <c r="F577" s="5"/>
      <c r="G577" s="7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5.75" customHeight="1">
      <c r="A578" s="5"/>
      <c r="B578" s="5"/>
      <c r="C578" s="7"/>
      <c r="D578" s="7"/>
      <c r="E578" s="5"/>
      <c r="F578" s="5"/>
      <c r="G578" s="7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5.75" customHeight="1">
      <c r="A579" s="5"/>
      <c r="B579" s="5"/>
      <c r="C579" s="7"/>
      <c r="D579" s="7"/>
      <c r="E579" s="5"/>
      <c r="F579" s="5"/>
      <c r="G579" s="7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5.75" customHeight="1">
      <c r="A580" s="5"/>
      <c r="B580" s="5"/>
      <c r="C580" s="7"/>
      <c r="D580" s="7"/>
      <c r="E580" s="5"/>
      <c r="F580" s="5"/>
      <c r="G580" s="7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5.75" customHeight="1">
      <c r="A581" s="5"/>
      <c r="B581" s="5"/>
      <c r="C581" s="7"/>
      <c r="D581" s="7"/>
      <c r="E581" s="5"/>
      <c r="F581" s="5"/>
      <c r="G581" s="7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5.75" customHeight="1">
      <c r="A582" s="5"/>
      <c r="B582" s="5"/>
      <c r="C582" s="7"/>
      <c r="D582" s="7"/>
      <c r="E582" s="5"/>
      <c r="F582" s="5"/>
      <c r="G582" s="7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5.75" customHeight="1">
      <c r="A583" s="5"/>
      <c r="B583" s="5"/>
      <c r="C583" s="7"/>
      <c r="D583" s="7"/>
      <c r="E583" s="5"/>
      <c r="F583" s="5"/>
      <c r="G583" s="7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5.75" customHeight="1">
      <c r="A584" s="5"/>
      <c r="B584" s="5"/>
      <c r="C584" s="7"/>
      <c r="D584" s="7"/>
      <c r="E584" s="5"/>
      <c r="F584" s="5"/>
      <c r="G584" s="7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5.75" customHeight="1">
      <c r="A585" s="5"/>
      <c r="B585" s="5"/>
      <c r="C585" s="7"/>
      <c r="D585" s="7"/>
      <c r="E585" s="5"/>
      <c r="F585" s="5"/>
      <c r="G585" s="7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5.75" customHeight="1">
      <c r="A586" s="5"/>
      <c r="B586" s="5"/>
      <c r="C586" s="7"/>
      <c r="D586" s="7"/>
      <c r="E586" s="5"/>
      <c r="F586" s="5"/>
      <c r="G586" s="7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5.75" customHeight="1">
      <c r="A587" s="5"/>
      <c r="B587" s="5"/>
      <c r="C587" s="7"/>
      <c r="D587" s="7"/>
      <c r="E587" s="5"/>
      <c r="F587" s="5"/>
      <c r="G587" s="7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5.75" customHeight="1">
      <c r="A588" s="5"/>
      <c r="B588" s="5"/>
      <c r="C588" s="7"/>
      <c r="D588" s="7"/>
      <c r="E588" s="5"/>
      <c r="F588" s="5"/>
      <c r="G588" s="7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5.75" customHeight="1">
      <c r="A589" s="5"/>
      <c r="B589" s="5"/>
      <c r="C589" s="7"/>
      <c r="D589" s="7"/>
      <c r="E589" s="5"/>
      <c r="F589" s="5"/>
      <c r="G589" s="7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5.75" customHeight="1">
      <c r="A590" s="5"/>
      <c r="B590" s="5"/>
      <c r="C590" s="7"/>
      <c r="D590" s="7"/>
      <c r="E590" s="5"/>
      <c r="F590" s="5"/>
      <c r="G590" s="7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5.75" customHeight="1">
      <c r="A591" s="5"/>
      <c r="B591" s="5"/>
      <c r="C591" s="7"/>
      <c r="D591" s="7"/>
      <c r="E591" s="5"/>
      <c r="F591" s="5"/>
      <c r="G591" s="7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5.75" customHeight="1">
      <c r="A592" s="5"/>
      <c r="B592" s="5"/>
      <c r="C592" s="7"/>
      <c r="D592" s="7"/>
      <c r="E592" s="5"/>
      <c r="F592" s="5"/>
      <c r="G592" s="7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5.75" customHeight="1">
      <c r="A593" s="5"/>
      <c r="B593" s="5"/>
      <c r="C593" s="7"/>
      <c r="D593" s="7"/>
      <c r="E593" s="5"/>
      <c r="F593" s="5"/>
      <c r="G593" s="7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5.75" customHeight="1">
      <c r="A594" s="5"/>
      <c r="B594" s="5"/>
      <c r="C594" s="7"/>
      <c r="D594" s="7"/>
      <c r="E594" s="5"/>
      <c r="F594" s="5"/>
      <c r="G594" s="7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5.75" customHeight="1">
      <c r="A595" s="5"/>
      <c r="B595" s="5"/>
      <c r="C595" s="7"/>
      <c r="D595" s="7"/>
      <c r="E595" s="5"/>
      <c r="F595" s="5"/>
      <c r="G595" s="7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5.75" customHeight="1">
      <c r="A596" s="5"/>
      <c r="B596" s="5"/>
      <c r="C596" s="7"/>
      <c r="D596" s="7"/>
      <c r="E596" s="5"/>
      <c r="F596" s="5"/>
      <c r="G596" s="7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5.75" customHeight="1">
      <c r="A597" s="5"/>
      <c r="B597" s="5"/>
      <c r="C597" s="7"/>
      <c r="D597" s="7"/>
      <c r="E597" s="5"/>
      <c r="F597" s="5"/>
      <c r="G597" s="7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5.75" customHeight="1">
      <c r="A598" s="5"/>
      <c r="B598" s="5"/>
      <c r="C598" s="7"/>
      <c r="D598" s="7"/>
      <c r="E598" s="5"/>
      <c r="F598" s="5"/>
      <c r="G598" s="7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5.75" customHeight="1">
      <c r="A599" s="5"/>
      <c r="B599" s="5"/>
      <c r="C599" s="7"/>
      <c r="D599" s="7"/>
      <c r="E599" s="5"/>
      <c r="F599" s="5"/>
      <c r="G599" s="7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5.75" customHeight="1">
      <c r="A600" s="5"/>
      <c r="B600" s="5"/>
      <c r="C600" s="7"/>
      <c r="D600" s="7"/>
      <c r="E600" s="5"/>
      <c r="F600" s="5"/>
      <c r="G600" s="7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5.75" customHeight="1">
      <c r="A601" s="5"/>
      <c r="B601" s="5"/>
      <c r="C601" s="7"/>
      <c r="D601" s="7"/>
      <c r="E601" s="5"/>
      <c r="F601" s="5"/>
      <c r="G601" s="7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5.75" customHeight="1">
      <c r="A602" s="5"/>
      <c r="B602" s="5"/>
      <c r="C602" s="7"/>
      <c r="D602" s="7"/>
      <c r="E602" s="5"/>
      <c r="F602" s="5"/>
      <c r="G602" s="7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5.75" customHeight="1">
      <c r="A603" s="5"/>
      <c r="B603" s="5"/>
      <c r="C603" s="7"/>
      <c r="D603" s="7"/>
      <c r="E603" s="5"/>
      <c r="F603" s="5"/>
      <c r="G603" s="7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5.75" customHeight="1">
      <c r="A604" s="5"/>
      <c r="B604" s="5"/>
      <c r="C604" s="7"/>
      <c r="D604" s="7"/>
      <c r="E604" s="5"/>
      <c r="F604" s="5"/>
      <c r="G604" s="7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5.75" customHeight="1">
      <c r="A605" s="5"/>
      <c r="B605" s="5"/>
      <c r="C605" s="7"/>
      <c r="D605" s="7"/>
      <c r="E605" s="5"/>
      <c r="F605" s="5"/>
      <c r="G605" s="7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5.75" customHeight="1">
      <c r="A606" s="5"/>
      <c r="B606" s="5"/>
      <c r="C606" s="7"/>
      <c r="D606" s="7"/>
      <c r="E606" s="5"/>
      <c r="F606" s="5"/>
      <c r="G606" s="7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5.75" customHeight="1">
      <c r="A607" s="5"/>
      <c r="B607" s="5"/>
      <c r="C607" s="7"/>
      <c r="D607" s="7"/>
      <c r="E607" s="5"/>
      <c r="F607" s="5"/>
      <c r="G607" s="7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5.75" customHeight="1">
      <c r="A608" s="5"/>
      <c r="B608" s="5"/>
      <c r="C608" s="7"/>
      <c r="D608" s="7"/>
      <c r="E608" s="5"/>
      <c r="F608" s="5"/>
      <c r="G608" s="7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5.75" customHeight="1">
      <c r="A609" s="5"/>
      <c r="B609" s="5"/>
      <c r="C609" s="7"/>
      <c r="D609" s="7"/>
      <c r="E609" s="5"/>
      <c r="F609" s="5"/>
      <c r="G609" s="7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5.75" customHeight="1">
      <c r="A610" s="5"/>
      <c r="B610" s="5"/>
      <c r="C610" s="7"/>
      <c r="D610" s="7"/>
      <c r="E610" s="5"/>
      <c r="F610" s="5"/>
      <c r="G610" s="7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5.75" customHeight="1">
      <c r="A611" s="5"/>
      <c r="B611" s="5"/>
      <c r="C611" s="7"/>
      <c r="D611" s="7"/>
      <c r="E611" s="5"/>
      <c r="F611" s="5"/>
      <c r="G611" s="7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5.75" customHeight="1">
      <c r="A612" s="5"/>
      <c r="B612" s="5"/>
      <c r="C612" s="7"/>
      <c r="D612" s="7"/>
      <c r="E612" s="5"/>
      <c r="F612" s="5"/>
      <c r="G612" s="7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5.75" customHeight="1">
      <c r="A613" s="5"/>
      <c r="B613" s="5"/>
      <c r="C613" s="7"/>
      <c r="D613" s="7"/>
      <c r="E613" s="5"/>
      <c r="F613" s="5"/>
      <c r="G613" s="7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5.75" customHeight="1">
      <c r="A614" s="5"/>
      <c r="B614" s="5"/>
      <c r="C614" s="7"/>
      <c r="D614" s="7"/>
      <c r="E614" s="5"/>
      <c r="F614" s="5"/>
      <c r="G614" s="7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5.75" customHeight="1">
      <c r="A615" s="5"/>
      <c r="B615" s="5"/>
      <c r="C615" s="7"/>
      <c r="D615" s="7"/>
      <c r="E615" s="5"/>
      <c r="F615" s="5"/>
      <c r="G615" s="7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5.75" customHeight="1">
      <c r="A616" s="5"/>
      <c r="B616" s="5"/>
      <c r="C616" s="7"/>
      <c r="D616" s="7"/>
      <c r="E616" s="5"/>
      <c r="F616" s="5"/>
      <c r="G616" s="7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5.75" customHeight="1">
      <c r="A617" s="5"/>
      <c r="B617" s="5"/>
      <c r="C617" s="7"/>
      <c r="D617" s="7"/>
      <c r="E617" s="5"/>
      <c r="F617" s="5"/>
      <c r="G617" s="7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5.75" customHeight="1">
      <c r="A618" s="5"/>
      <c r="B618" s="5"/>
      <c r="C618" s="7"/>
      <c r="D618" s="7"/>
      <c r="E618" s="5"/>
      <c r="F618" s="5"/>
      <c r="G618" s="7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5.75" customHeight="1">
      <c r="A619" s="5"/>
      <c r="B619" s="5"/>
      <c r="C619" s="7"/>
      <c r="D619" s="7"/>
      <c r="E619" s="5"/>
      <c r="F619" s="5"/>
      <c r="G619" s="7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5.75" customHeight="1">
      <c r="A620" s="5"/>
      <c r="B620" s="5"/>
      <c r="C620" s="7"/>
      <c r="D620" s="7"/>
      <c r="E620" s="5"/>
      <c r="F620" s="5"/>
      <c r="G620" s="7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5.75" customHeight="1">
      <c r="A621" s="5"/>
      <c r="B621" s="5"/>
      <c r="C621" s="7"/>
      <c r="D621" s="7"/>
      <c r="E621" s="5"/>
      <c r="F621" s="5"/>
      <c r="G621" s="7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5.75" customHeight="1">
      <c r="A622" s="5"/>
      <c r="B622" s="5"/>
      <c r="C622" s="7"/>
      <c r="D622" s="7"/>
      <c r="E622" s="5"/>
      <c r="F622" s="5"/>
      <c r="G622" s="7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5.75" customHeight="1">
      <c r="A623" s="5"/>
      <c r="B623" s="5"/>
      <c r="C623" s="7"/>
      <c r="D623" s="7"/>
      <c r="E623" s="5"/>
      <c r="F623" s="5"/>
      <c r="G623" s="7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5.75" customHeight="1">
      <c r="A624" s="5"/>
      <c r="B624" s="5"/>
      <c r="C624" s="7"/>
      <c r="D624" s="7"/>
      <c r="E624" s="5"/>
      <c r="F624" s="5"/>
      <c r="G624" s="7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5.75" customHeight="1">
      <c r="A625" s="5"/>
      <c r="B625" s="5"/>
      <c r="C625" s="7"/>
      <c r="D625" s="7"/>
      <c r="E625" s="5"/>
      <c r="F625" s="5"/>
      <c r="G625" s="7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5.75" customHeight="1">
      <c r="A626" s="5"/>
      <c r="B626" s="5"/>
      <c r="C626" s="7"/>
      <c r="D626" s="7"/>
      <c r="E626" s="5"/>
      <c r="F626" s="5"/>
      <c r="G626" s="7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5.75" customHeight="1">
      <c r="A627" s="5"/>
      <c r="B627" s="5"/>
      <c r="C627" s="7"/>
      <c r="D627" s="7"/>
      <c r="E627" s="5"/>
      <c r="F627" s="5"/>
      <c r="G627" s="7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5.75" customHeight="1">
      <c r="A628" s="5"/>
      <c r="B628" s="5"/>
      <c r="C628" s="7"/>
      <c r="D628" s="7"/>
      <c r="E628" s="5"/>
      <c r="F628" s="5"/>
      <c r="G628" s="7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5.75" customHeight="1">
      <c r="A629" s="5"/>
      <c r="B629" s="5"/>
      <c r="C629" s="7"/>
      <c r="D629" s="7"/>
      <c r="E629" s="5"/>
      <c r="F629" s="5"/>
      <c r="G629" s="7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5.75" customHeight="1">
      <c r="A630" s="5"/>
      <c r="B630" s="5"/>
      <c r="C630" s="7"/>
      <c r="D630" s="7"/>
      <c r="E630" s="5"/>
      <c r="F630" s="5"/>
      <c r="G630" s="7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5.75" customHeight="1">
      <c r="A631" s="5"/>
      <c r="B631" s="5"/>
      <c r="C631" s="7"/>
      <c r="D631" s="7"/>
      <c r="E631" s="5"/>
      <c r="F631" s="5"/>
      <c r="G631" s="7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5.75" customHeight="1">
      <c r="A632" s="5"/>
      <c r="B632" s="5"/>
      <c r="C632" s="7"/>
      <c r="D632" s="7"/>
      <c r="E632" s="5"/>
      <c r="F632" s="5"/>
      <c r="G632" s="7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5.75" customHeight="1">
      <c r="A633" s="5"/>
      <c r="B633" s="5"/>
      <c r="C633" s="7"/>
      <c r="D633" s="7"/>
      <c r="E633" s="5"/>
      <c r="F633" s="5"/>
      <c r="G633" s="7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5.75" customHeight="1">
      <c r="A634" s="5"/>
      <c r="B634" s="5"/>
      <c r="C634" s="7"/>
      <c r="D634" s="7"/>
      <c r="E634" s="5"/>
      <c r="F634" s="5"/>
      <c r="G634" s="7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5.75" customHeight="1">
      <c r="A635" s="5"/>
      <c r="B635" s="5"/>
      <c r="C635" s="7"/>
      <c r="D635" s="7"/>
      <c r="E635" s="5"/>
      <c r="F635" s="5"/>
      <c r="G635" s="7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5.75" customHeight="1">
      <c r="A636" s="5"/>
      <c r="B636" s="5"/>
      <c r="C636" s="7"/>
      <c r="D636" s="7"/>
      <c r="E636" s="5"/>
      <c r="F636" s="5"/>
      <c r="G636" s="7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5.75" customHeight="1">
      <c r="A637" s="5"/>
      <c r="B637" s="5"/>
      <c r="C637" s="7"/>
      <c r="D637" s="7"/>
      <c r="E637" s="5"/>
      <c r="F637" s="5"/>
      <c r="G637" s="7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5.75" customHeight="1">
      <c r="A638" s="5"/>
      <c r="B638" s="5"/>
      <c r="C638" s="7"/>
      <c r="D638" s="7"/>
      <c r="E638" s="5"/>
      <c r="F638" s="5"/>
      <c r="G638" s="7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5.75" customHeight="1">
      <c r="A639" s="5"/>
      <c r="B639" s="5"/>
      <c r="C639" s="7"/>
      <c r="D639" s="7"/>
      <c r="E639" s="5"/>
      <c r="F639" s="5"/>
      <c r="G639" s="7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5.75" customHeight="1">
      <c r="A640" s="5"/>
      <c r="B640" s="5"/>
      <c r="C640" s="7"/>
      <c r="D640" s="7"/>
      <c r="E640" s="5"/>
      <c r="F640" s="5"/>
      <c r="G640" s="7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5.75" customHeight="1">
      <c r="A641" s="5"/>
      <c r="B641" s="5"/>
      <c r="C641" s="7"/>
      <c r="D641" s="7"/>
      <c r="E641" s="5"/>
      <c r="F641" s="5"/>
      <c r="G641" s="7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5.75" customHeight="1">
      <c r="A642" s="5"/>
      <c r="B642" s="5"/>
      <c r="C642" s="7"/>
      <c r="D642" s="7"/>
      <c r="E642" s="5"/>
      <c r="F642" s="5"/>
      <c r="G642" s="7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5.75" customHeight="1">
      <c r="A643" s="5"/>
      <c r="B643" s="5"/>
      <c r="C643" s="7"/>
      <c r="D643" s="7"/>
      <c r="E643" s="5"/>
      <c r="F643" s="5"/>
      <c r="G643" s="7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5.75" customHeight="1">
      <c r="A644" s="5"/>
      <c r="B644" s="5"/>
      <c r="C644" s="7"/>
      <c r="D644" s="7"/>
      <c r="E644" s="5"/>
      <c r="F644" s="5"/>
      <c r="G644" s="7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5.75" customHeight="1">
      <c r="A645" s="5"/>
      <c r="B645" s="5"/>
      <c r="C645" s="7"/>
      <c r="D645" s="7"/>
      <c r="E645" s="5"/>
      <c r="F645" s="5"/>
      <c r="G645" s="7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5.75" customHeight="1">
      <c r="A646" s="5"/>
      <c r="B646" s="5"/>
      <c r="C646" s="7"/>
      <c r="D646" s="7"/>
      <c r="E646" s="5"/>
      <c r="F646" s="5"/>
      <c r="G646" s="7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5.75" customHeight="1">
      <c r="A647" s="5"/>
      <c r="B647" s="5"/>
      <c r="C647" s="7"/>
      <c r="D647" s="7"/>
      <c r="E647" s="5"/>
      <c r="F647" s="5"/>
      <c r="G647" s="7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5.75" customHeight="1">
      <c r="A648" s="5"/>
      <c r="B648" s="5"/>
      <c r="C648" s="7"/>
      <c r="D648" s="7"/>
      <c r="E648" s="5"/>
      <c r="F648" s="5"/>
      <c r="G648" s="7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5.75" customHeight="1">
      <c r="A649" s="5"/>
      <c r="B649" s="5"/>
      <c r="C649" s="7"/>
      <c r="D649" s="7"/>
      <c r="E649" s="5"/>
      <c r="F649" s="5"/>
      <c r="G649" s="7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5.75" customHeight="1">
      <c r="A650" s="5"/>
      <c r="B650" s="5"/>
      <c r="C650" s="7"/>
      <c r="D650" s="7"/>
      <c r="E650" s="5"/>
      <c r="F650" s="5"/>
      <c r="G650" s="7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5.75" customHeight="1">
      <c r="A651" s="5"/>
      <c r="B651" s="5"/>
      <c r="C651" s="7"/>
      <c r="D651" s="7"/>
      <c r="E651" s="5"/>
      <c r="F651" s="5"/>
      <c r="G651" s="7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5.75" customHeight="1">
      <c r="A652" s="5"/>
      <c r="B652" s="5"/>
      <c r="C652" s="7"/>
      <c r="D652" s="7"/>
      <c r="E652" s="5"/>
      <c r="F652" s="5"/>
      <c r="G652" s="7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5.75" customHeight="1">
      <c r="A653" s="5"/>
      <c r="B653" s="5"/>
      <c r="C653" s="7"/>
      <c r="D653" s="7"/>
      <c r="E653" s="5"/>
      <c r="F653" s="5"/>
      <c r="G653" s="7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5.75" customHeight="1">
      <c r="A654" s="5"/>
      <c r="B654" s="5"/>
      <c r="C654" s="7"/>
      <c r="D654" s="7"/>
      <c r="E654" s="5"/>
      <c r="F654" s="5"/>
      <c r="G654" s="7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5.75" customHeight="1">
      <c r="A655" s="5"/>
      <c r="B655" s="5"/>
      <c r="C655" s="7"/>
      <c r="D655" s="7"/>
      <c r="E655" s="5"/>
      <c r="F655" s="5"/>
      <c r="G655" s="7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5.75" customHeight="1">
      <c r="A656" s="5"/>
      <c r="B656" s="5"/>
      <c r="C656" s="7"/>
      <c r="D656" s="7"/>
      <c r="E656" s="5"/>
      <c r="F656" s="5"/>
      <c r="G656" s="7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5.75" customHeight="1">
      <c r="A657" s="5"/>
      <c r="B657" s="5"/>
      <c r="C657" s="7"/>
      <c r="D657" s="7"/>
      <c r="E657" s="5"/>
      <c r="F657" s="5"/>
      <c r="G657" s="7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5.75" customHeight="1">
      <c r="A658" s="5"/>
      <c r="B658" s="5"/>
      <c r="C658" s="7"/>
      <c r="D658" s="7"/>
      <c r="E658" s="5"/>
      <c r="F658" s="5"/>
      <c r="G658" s="7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5.75" customHeight="1">
      <c r="A659" s="5"/>
      <c r="B659" s="5"/>
      <c r="C659" s="7"/>
      <c r="D659" s="7"/>
      <c r="E659" s="5"/>
      <c r="F659" s="5"/>
      <c r="G659" s="7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5.75" customHeight="1">
      <c r="A660" s="5"/>
      <c r="B660" s="5"/>
      <c r="C660" s="7"/>
      <c r="D660" s="7"/>
      <c r="E660" s="5"/>
      <c r="F660" s="5"/>
      <c r="G660" s="7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5.75" customHeight="1">
      <c r="A661" s="5"/>
      <c r="B661" s="5"/>
      <c r="C661" s="7"/>
      <c r="D661" s="7"/>
      <c r="E661" s="5"/>
      <c r="F661" s="5"/>
      <c r="G661" s="7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5.75" customHeight="1">
      <c r="A662" s="5"/>
      <c r="B662" s="5"/>
      <c r="C662" s="7"/>
      <c r="D662" s="7"/>
      <c r="E662" s="5"/>
      <c r="F662" s="5"/>
      <c r="G662" s="7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5.75" customHeight="1">
      <c r="A663" s="5"/>
      <c r="B663" s="5"/>
      <c r="C663" s="7"/>
      <c r="D663" s="7"/>
      <c r="E663" s="5"/>
      <c r="F663" s="5"/>
      <c r="G663" s="7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5.75" customHeight="1">
      <c r="A664" s="5"/>
      <c r="B664" s="5"/>
      <c r="C664" s="7"/>
      <c r="D664" s="7"/>
      <c r="E664" s="5"/>
      <c r="F664" s="5"/>
      <c r="G664" s="7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5.75" customHeight="1">
      <c r="A665" s="5"/>
      <c r="B665" s="5"/>
      <c r="C665" s="7"/>
      <c r="D665" s="7"/>
      <c r="E665" s="5"/>
      <c r="F665" s="5"/>
      <c r="G665" s="7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5.75" customHeight="1">
      <c r="A666" s="5"/>
      <c r="B666" s="5"/>
      <c r="C666" s="7"/>
      <c r="D666" s="7"/>
      <c r="E666" s="5"/>
      <c r="F666" s="5"/>
      <c r="G666" s="7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5.75" customHeight="1">
      <c r="A667" s="5"/>
      <c r="B667" s="5"/>
      <c r="C667" s="7"/>
      <c r="D667" s="7"/>
      <c r="E667" s="5"/>
      <c r="F667" s="5"/>
      <c r="G667" s="7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5.75" customHeight="1">
      <c r="A668" s="5"/>
      <c r="B668" s="5"/>
      <c r="C668" s="7"/>
      <c r="D668" s="7"/>
      <c r="E668" s="5"/>
      <c r="F668" s="5"/>
      <c r="G668" s="7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5.75" customHeight="1">
      <c r="A669" s="5"/>
      <c r="B669" s="5"/>
      <c r="C669" s="7"/>
      <c r="D669" s="7"/>
      <c r="E669" s="5"/>
      <c r="F669" s="5"/>
      <c r="G669" s="7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5.75" customHeight="1">
      <c r="A670" s="5"/>
      <c r="B670" s="5"/>
      <c r="C670" s="7"/>
      <c r="D670" s="7"/>
      <c r="E670" s="5"/>
      <c r="F670" s="5"/>
      <c r="G670" s="7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5.75" customHeight="1">
      <c r="A671" s="5"/>
      <c r="B671" s="5"/>
      <c r="C671" s="7"/>
      <c r="D671" s="7"/>
      <c r="E671" s="5"/>
      <c r="F671" s="5"/>
      <c r="G671" s="7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5.75" customHeight="1">
      <c r="A672" s="5"/>
      <c r="B672" s="5"/>
      <c r="C672" s="7"/>
      <c r="D672" s="7"/>
      <c r="E672" s="5"/>
      <c r="F672" s="5"/>
      <c r="G672" s="7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5.75" customHeight="1">
      <c r="A673" s="5"/>
      <c r="B673" s="5"/>
      <c r="C673" s="7"/>
      <c r="D673" s="7"/>
      <c r="E673" s="5"/>
      <c r="F673" s="5"/>
      <c r="G673" s="7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5.75" customHeight="1">
      <c r="A674" s="5"/>
      <c r="B674" s="5"/>
      <c r="C674" s="7"/>
      <c r="D674" s="7"/>
      <c r="E674" s="5"/>
      <c r="F674" s="5"/>
      <c r="G674" s="7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5.75" customHeight="1">
      <c r="A675" s="5"/>
      <c r="B675" s="5"/>
      <c r="C675" s="7"/>
      <c r="D675" s="7"/>
      <c r="E675" s="5"/>
      <c r="F675" s="5"/>
      <c r="G675" s="7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5.75" customHeight="1">
      <c r="A676" s="5"/>
      <c r="B676" s="5"/>
      <c r="C676" s="7"/>
      <c r="D676" s="7"/>
      <c r="E676" s="5"/>
      <c r="F676" s="5"/>
      <c r="G676" s="7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5.75" customHeight="1">
      <c r="A677" s="5"/>
      <c r="B677" s="5"/>
      <c r="C677" s="7"/>
      <c r="D677" s="7"/>
      <c r="E677" s="5"/>
      <c r="F677" s="5"/>
      <c r="G677" s="7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5.75" customHeight="1">
      <c r="A678" s="5"/>
      <c r="B678" s="5"/>
      <c r="C678" s="7"/>
      <c r="D678" s="7"/>
      <c r="E678" s="5"/>
      <c r="F678" s="5"/>
      <c r="G678" s="7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5.75" customHeight="1">
      <c r="A679" s="5"/>
      <c r="B679" s="5"/>
      <c r="C679" s="7"/>
      <c r="D679" s="7"/>
      <c r="E679" s="5"/>
      <c r="F679" s="5"/>
      <c r="G679" s="7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5.75" customHeight="1">
      <c r="A680" s="5"/>
      <c r="B680" s="5"/>
      <c r="C680" s="7"/>
      <c r="D680" s="7"/>
      <c r="E680" s="5"/>
      <c r="F680" s="5"/>
      <c r="G680" s="7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5.75" customHeight="1">
      <c r="A681" s="5"/>
      <c r="B681" s="5"/>
      <c r="C681" s="7"/>
      <c r="D681" s="7"/>
      <c r="E681" s="5"/>
      <c r="F681" s="5"/>
      <c r="G681" s="7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5.75" customHeight="1">
      <c r="A682" s="5"/>
      <c r="B682" s="5"/>
      <c r="C682" s="7"/>
      <c r="D682" s="7"/>
      <c r="E682" s="5"/>
      <c r="F682" s="5"/>
      <c r="G682" s="7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5.75" customHeight="1">
      <c r="A683" s="5"/>
      <c r="B683" s="5"/>
      <c r="C683" s="7"/>
      <c r="D683" s="7"/>
      <c r="E683" s="5"/>
      <c r="F683" s="5"/>
      <c r="G683" s="7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5.75" customHeight="1">
      <c r="A684" s="5"/>
      <c r="B684" s="5"/>
      <c r="C684" s="7"/>
      <c r="D684" s="7"/>
      <c r="E684" s="5"/>
      <c r="F684" s="5"/>
      <c r="G684" s="7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5.75" customHeight="1">
      <c r="A685" s="5"/>
      <c r="B685" s="5"/>
      <c r="C685" s="7"/>
      <c r="D685" s="7"/>
      <c r="E685" s="5"/>
      <c r="F685" s="5"/>
      <c r="G685" s="7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5.75" customHeight="1">
      <c r="A686" s="5"/>
      <c r="B686" s="5"/>
      <c r="C686" s="7"/>
      <c r="D686" s="7"/>
      <c r="E686" s="5"/>
      <c r="F686" s="5"/>
      <c r="G686" s="7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5.75" customHeight="1">
      <c r="A687" s="5"/>
      <c r="B687" s="5"/>
      <c r="C687" s="7"/>
      <c r="D687" s="7"/>
      <c r="E687" s="5"/>
      <c r="F687" s="5"/>
      <c r="G687" s="7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5.75" customHeight="1">
      <c r="A688" s="5"/>
      <c r="B688" s="5"/>
      <c r="C688" s="7"/>
      <c r="D688" s="7"/>
      <c r="E688" s="5"/>
      <c r="F688" s="5"/>
      <c r="G688" s="7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5.75" customHeight="1">
      <c r="A689" s="5"/>
      <c r="B689" s="5"/>
      <c r="C689" s="7"/>
      <c r="D689" s="7"/>
      <c r="E689" s="5"/>
      <c r="F689" s="5"/>
      <c r="G689" s="7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5.75" customHeight="1">
      <c r="A690" s="5"/>
      <c r="B690" s="5"/>
      <c r="C690" s="7"/>
      <c r="D690" s="7"/>
      <c r="E690" s="5"/>
      <c r="F690" s="5"/>
      <c r="G690" s="7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5.75" customHeight="1">
      <c r="A691" s="5"/>
      <c r="B691" s="5"/>
      <c r="C691" s="7"/>
      <c r="D691" s="7"/>
      <c r="E691" s="5"/>
      <c r="F691" s="5"/>
      <c r="G691" s="7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5.75" customHeight="1">
      <c r="A692" s="5"/>
      <c r="B692" s="5"/>
      <c r="C692" s="7"/>
      <c r="D692" s="7"/>
      <c r="E692" s="5"/>
      <c r="F692" s="5"/>
      <c r="G692" s="7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5.75" customHeight="1">
      <c r="A693" s="5"/>
      <c r="B693" s="5"/>
      <c r="C693" s="7"/>
      <c r="D693" s="7"/>
      <c r="E693" s="5"/>
      <c r="F693" s="5"/>
      <c r="G693" s="7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5.75" customHeight="1">
      <c r="A694" s="5"/>
      <c r="B694" s="5"/>
      <c r="C694" s="7"/>
      <c r="D694" s="7"/>
      <c r="E694" s="5"/>
      <c r="F694" s="5"/>
      <c r="G694" s="7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5.75" customHeight="1">
      <c r="A695" s="5"/>
      <c r="B695" s="5"/>
      <c r="C695" s="7"/>
      <c r="D695" s="7"/>
      <c r="E695" s="5"/>
      <c r="F695" s="5"/>
      <c r="G695" s="7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5.75" customHeight="1">
      <c r="A696" s="5"/>
      <c r="B696" s="5"/>
      <c r="C696" s="7"/>
      <c r="D696" s="7"/>
      <c r="E696" s="5"/>
      <c r="F696" s="5"/>
      <c r="G696" s="7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5.75" customHeight="1">
      <c r="A697" s="5"/>
      <c r="B697" s="5"/>
      <c r="C697" s="7"/>
      <c r="D697" s="7"/>
      <c r="E697" s="5"/>
      <c r="F697" s="5"/>
      <c r="G697" s="7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5.75" customHeight="1">
      <c r="A698" s="5"/>
      <c r="B698" s="5"/>
      <c r="C698" s="7"/>
      <c r="D698" s="7"/>
      <c r="E698" s="5"/>
      <c r="F698" s="5"/>
      <c r="G698" s="7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5.75" customHeight="1">
      <c r="A699" s="5"/>
      <c r="B699" s="5"/>
      <c r="C699" s="7"/>
      <c r="D699" s="7"/>
      <c r="E699" s="5"/>
      <c r="F699" s="5"/>
      <c r="G699" s="7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5.75" customHeight="1">
      <c r="A700" s="5"/>
      <c r="B700" s="5"/>
      <c r="C700" s="7"/>
      <c r="D700" s="7"/>
      <c r="E700" s="5"/>
      <c r="F700" s="5"/>
      <c r="G700" s="7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5.75" customHeight="1">
      <c r="A701" s="5"/>
      <c r="B701" s="5"/>
      <c r="C701" s="7"/>
      <c r="D701" s="7"/>
      <c r="E701" s="5"/>
      <c r="F701" s="5"/>
      <c r="G701" s="7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5.75" customHeight="1">
      <c r="A702" s="5"/>
      <c r="B702" s="5"/>
      <c r="C702" s="7"/>
      <c r="D702" s="7"/>
      <c r="E702" s="5"/>
      <c r="F702" s="5"/>
      <c r="G702" s="7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5.75" customHeight="1">
      <c r="A703" s="5"/>
      <c r="B703" s="5"/>
      <c r="C703" s="7"/>
      <c r="D703" s="7"/>
      <c r="E703" s="5"/>
      <c r="F703" s="5"/>
      <c r="G703" s="7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5.75" customHeight="1">
      <c r="A704" s="5"/>
      <c r="B704" s="5"/>
      <c r="C704" s="7"/>
      <c r="D704" s="7"/>
      <c r="E704" s="5"/>
      <c r="F704" s="5"/>
      <c r="G704" s="7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5.75" customHeight="1">
      <c r="A705" s="5"/>
      <c r="B705" s="5"/>
      <c r="C705" s="7"/>
      <c r="D705" s="7"/>
      <c r="E705" s="5"/>
      <c r="F705" s="5"/>
      <c r="G705" s="7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5.75" customHeight="1">
      <c r="A706" s="5"/>
      <c r="B706" s="5"/>
      <c r="C706" s="7"/>
      <c r="D706" s="7"/>
      <c r="E706" s="5"/>
      <c r="F706" s="5"/>
      <c r="G706" s="7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5.75" customHeight="1">
      <c r="A707" s="5"/>
      <c r="B707" s="5"/>
      <c r="C707" s="7"/>
      <c r="D707" s="7"/>
      <c r="E707" s="5"/>
      <c r="F707" s="5"/>
      <c r="G707" s="7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5.75" customHeight="1">
      <c r="A708" s="5"/>
      <c r="B708" s="5"/>
      <c r="C708" s="7"/>
      <c r="D708" s="7"/>
      <c r="E708" s="5"/>
      <c r="F708" s="5"/>
      <c r="G708" s="7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5.75" customHeight="1">
      <c r="A709" s="5"/>
      <c r="B709" s="5"/>
      <c r="C709" s="7"/>
      <c r="D709" s="7"/>
      <c r="E709" s="5"/>
      <c r="F709" s="5"/>
      <c r="G709" s="7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5.75" customHeight="1">
      <c r="A710" s="5"/>
      <c r="B710" s="5"/>
      <c r="C710" s="7"/>
      <c r="D710" s="7"/>
      <c r="E710" s="5"/>
      <c r="F710" s="5"/>
      <c r="G710" s="7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5.75" customHeight="1">
      <c r="A711" s="5"/>
      <c r="B711" s="5"/>
      <c r="C711" s="7"/>
      <c r="D711" s="7"/>
      <c r="E711" s="5"/>
      <c r="F711" s="5"/>
      <c r="G711" s="7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5.75" customHeight="1">
      <c r="A712" s="5"/>
      <c r="B712" s="5"/>
      <c r="C712" s="7"/>
      <c r="D712" s="7"/>
      <c r="E712" s="5"/>
      <c r="F712" s="5"/>
      <c r="G712" s="7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5.75" customHeight="1">
      <c r="A713" s="5"/>
      <c r="B713" s="5"/>
      <c r="C713" s="7"/>
      <c r="D713" s="7"/>
      <c r="E713" s="5"/>
      <c r="F713" s="5"/>
      <c r="G713" s="7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5.75" customHeight="1">
      <c r="A714" s="5"/>
      <c r="B714" s="5"/>
      <c r="C714" s="7"/>
      <c r="D714" s="7"/>
      <c r="E714" s="5"/>
      <c r="F714" s="5"/>
      <c r="G714" s="7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5.75" customHeight="1">
      <c r="A715" s="5"/>
      <c r="B715" s="5"/>
      <c r="C715" s="7"/>
      <c r="D715" s="7"/>
      <c r="E715" s="5"/>
      <c r="F715" s="5"/>
      <c r="G715" s="7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5.75" customHeight="1">
      <c r="A716" s="5"/>
      <c r="B716" s="5"/>
      <c r="C716" s="7"/>
      <c r="D716" s="7"/>
      <c r="E716" s="5"/>
      <c r="F716" s="5"/>
      <c r="G716" s="7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5.75" customHeight="1">
      <c r="A717" s="5"/>
      <c r="B717" s="5"/>
      <c r="C717" s="7"/>
      <c r="D717" s="7"/>
      <c r="E717" s="5"/>
      <c r="F717" s="5"/>
      <c r="G717" s="7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5.75" customHeight="1">
      <c r="A718" s="5"/>
      <c r="B718" s="5"/>
      <c r="C718" s="7"/>
      <c r="D718" s="7"/>
      <c r="E718" s="5"/>
      <c r="F718" s="5"/>
      <c r="G718" s="7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5.75" customHeight="1">
      <c r="A719" s="5"/>
      <c r="B719" s="5"/>
      <c r="C719" s="7"/>
      <c r="D719" s="7"/>
      <c r="E719" s="5"/>
      <c r="F719" s="5"/>
      <c r="G719" s="7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5.75" customHeight="1">
      <c r="A720" s="5"/>
      <c r="B720" s="5"/>
      <c r="C720" s="7"/>
      <c r="D720" s="7"/>
      <c r="E720" s="5"/>
      <c r="F720" s="5"/>
      <c r="G720" s="7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5.75" customHeight="1">
      <c r="A721" s="5"/>
      <c r="B721" s="5"/>
      <c r="C721" s="7"/>
      <c r="D721" s="7"/>
      <c r="E721" s="5"/>
      <c r="F721" s="5"/>
      <c r="G721" s="7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5.75" customHeight="1">
      <c r="A722" s="5"/>
      <c r="B722" s="5"/>
      <c r="C722" s="7"/>
      <c r="D722" s="7"/>
      <c r="E722" s="5"/>
      <c r="F722" s="5"/>
      <c r="G722" s="7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5.75" customHeight="1">
      <c r="A723" s="5"/>
      <c r="B723" s="5"/>
      <c r="C723" s="7"/>
      <c r="D723" s="7"/>
      <c r="E723" s="5"/>
      <c r="F723" s="5"/>
      <c r="G723" s="7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5.75" customHeight="1">
      <c r="A724" s="5"/>
      <c r="B724" s="5"/>
      <c r="C724" s="7"/>
      <c r="D724" s="7"/>
      <c r="E724" s="5"/>
      <c r="F724" s="5"/>
      <c r="G724" s="7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5.75" customHeight="1">
      <c r="A725" s="5"/>
      <c r="B725" s="5"/>
      <c r="C725" s="7"/>
      <c r="D725" s="7"/>
      <c r="E725" s="5"/>
      <c r="F725" s="5"/>
      <c r="G725" s="7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5.75" customHeight="1">
      <c r="A726" s="5"/>
      <c r="B726" s="5"/>
      <c r="C726" s="7"/>
      <c r="D726" s="7"/>
      <c r="E726" s="5"/>
      <c r="F726" s="5"/>
      <c r="G726" s="7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5.75" customHeight="1">
      <c r="A727" s="5"/>
      <c r="B727" s="5"/>
      <c r="C727" s="7"/>
      <c r="D727" s="7"/>
      <c r="E727" s="5"/>
      <c r="F727" s="5"/>
      <c r="G727" s="7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5.75" customHeight="1">
      <c r="A728" s="5"/>
      <c r="B728" s="5"/>
      <c r="C728" s="7"/>
      <c r="D728" s="7"/>
      <c r="E728" s="5"/>
      <c r="F728" s="5"/>
      <c r="G728" s="7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5.75" customHeight="1">
      <c r="A729" s="5"/>
      <c r="B729" s="5"/>
      <c r="C729" s="7"/>
      <c r="D729" s="7"/>
      <c r="E729" s="5"/>
      <c r="F729" s="5"/>
      <c r="G729" s="7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5.75" customHeight="1">
      <c r="A730" s="5"/>
      <c r="B730" s="5"/>
      <c r="C730" s="7"/>
      <c r="D730" s="7"/>
      <c r="E730" s="5"/>
      <c r="F730" s="5"/>
      <c r="G730" s="7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5.75" customHeight="1">
      <c r="A731" s="5"/>
      <c r="B731" s="5"/>
      <c r="C731" s="7"/>
      <c r="D731" s="7"/>
      <c r="E731" s="5"/>
      <c r="F731" s="5"/>
      <c r="G731" s="7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5.75" customHeight="1">
      <c r="A732" s="5"/>
      <c r="B732" s="5"/>
      <c r="C732" s="7"/>
      <c r="D732" s="7"/>
      <c r="E732" s="5"/>
      <c r="F732" s="5"/>
      <c r="G732" s="7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5.75" customHeight="1">
      <c r="A733" s="5"/>
      <c r="B733" s="5"/>
      <c r="C733" s="7"/>
      <c r="D733" s="7"/>
      <c r="E733" s="5"/>
      <c r="F733" s="5"/>
      <c r="G733" s="7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5.75" customHeight="1">
      <c r="A734" s="5"/>
      <c r="B734" s="5"/>
      <c r="C734" s="7"/>
      <c r="D734" s="7"/>
      <c r="E734" s="5"/>
      <c r="F734" s="5"/>
      <c r="G734" s="7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5.75" customHeight="1">
      <c r="A735" s="5"/>
      <c r="B735" s="5"/>
      <c r="C735" s="7"/>
      <c r="D735" s="7"/>
      <c r="E735" s="5"/>
      <c r="F735" s="5"/>
      <c r="G735" s="7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5.75" customHeight="1">
      <c r="A736" s="5"/>
      <c r="B736" s="5"/>
      <c r="C736" s="7"/>
      <c r="D736" s="7"/>
      <c r="E736" s="5"/>
      <c r="F736" s="5"/>
      <c r="G736" s="7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5.75" customHeight="1">
      <c r="A737" s="5"/>
      <c r="B737" s="5"/>
      <c r="C737" s="7"/>
      <c r="D737" s="7"/>
      <c r="E737" s="5"/>
      <c r="F737" s="5"/>
      <c r="G737" s="7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5.75" customHeight="1">
      <c r="A738" s="5"/>
      <c r="B738" s="5"/>
      <c r="C738" s="7"/>
      <c r="D738" s="7"/>
      <c r="E738" s="5"/>
      <c r="F738" s="5"/>
      <c r="G738" s="7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5.75" customHeight="1">
      <c r="A739" s="5"/>
      <c r="B739" s="5"/>
      <c r="C739" s="7"/>
      <c r="D739" s="7"/>
      <c r="E739" s="5"/>
      <c r="F739" s="5"/>
      <c r="G739" s="7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5.75" customHeight="1">
      <c r="A740" s="5"/>
      <c r="B740" s="5"/>
      <c r="C740" s="7"/>
      <c r="D740" s="7"/>
      <c r="E740" s="5"/>
      <c r="F740" s="5"/>
      <c r="G740" s="7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5.75" customHeight="1">
      <c r="A741" s="5"/>
      <c r="B741" s="5"/>
      <c r="C741" s="7"/>
      <c r="D741" s="7"/>
      <c r="E741" s="5"/>
      <c r="F741" s="5"/>
      <c r="G741" s="7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5.75" customHeight="1">
      <c r="A742" s="5"/>
      <c r="B742" s="5"/>
      <c r="C742" s="7"/>
      <c r="D742" s="7"/>
      <c r="E742" s="5"/>
      <c r="F742" s="5"/>
      <c r="G742" s="7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5.75" customHeight="1">
      <c r="A743" s="5"/>
      <c r="B743" s="5"/>
      <c r="C743" s="7"/>
      <c r="D743" s="7"/>
      <c r="E743" s="5"/>
      <c r="F743" s="5"/>
      <c r="G743" s="7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5.75" customHeight="1">
      <c r="A744" s="5"/>
      <c r="B744" s="5"/>
      <c r="C744" s="7"/>
      <c r="D744" s="7"/>
      <c r="E744" s="5"/>
      <c r="F744" s="5"/>
      <c r="G744" s="7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5.75" customHeight="1">
      <c r="A745" s="5"/>
      <c r="B745" s="5"/>
      <c r="C745" s="7"/>
      <c r="D745" s="7"/>
      <c r="E745" s="5"/>
      <c r="F745" s="5"/>
      <c r="G745" s="7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5.75" customHeight="1">
      <c r="A746" s="5"/>
      <c r="B746" s="5"/>
      <c r="C746" s="7"/>
      <c r="D746" s="7"/>
      <c r="E746" s="5"/>
      <c r="F746" s="5"/>
      <c r="G746" s="7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5.75" customHeight="1">
      <c r="A747" s="5"/>
      <c r="B747" s="5"/>
      <c r="C747" s="7"/>
      <c r="D747" s="7"/>
      <c r="E747" s="5"/>
      <c r="F747" s="5"/>
      <c r="G747" s="7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5.75" customHeight="1">
      <c r="A748" s="5"/>
      <c r="B748" s="5"/>
      <c r="C748" s="7"/>
      <c r="D748" s="7"/>
      <c r="E748" s="5"/>
      <c r="F748" s="5"/>
      <c r="G748" s="7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5.75" customHeight="1">
      <c r="A749" s="5"/>
      <c r="B749" s="5"/>
      <c r="C749" s="7"/>
      <c r="D749" s="7"/>
      <c r="E749" s="5"/>
      <c r="F749" s="5"/>
      <c r="G749" s="7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5.75" customHeight="1">
      <c r="A750" s="5"/>
      <c r="B750" s="5"/>
      <c r="C750" s="7"/>
      <c r="D750" s="7"/>
      <c r="E750" s="5"/>
      <c r="F750" s="5"/>
      <c r="G750" s="7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5.75" customHeight="1">
      <c r="A751" s="5"/>
      <c r="B751" s="5"/>
      <c r="C751" s="7"/>
      <c r="D751" s="7"/>
      <c r="E751" s="5"/>
      <c r="F751" s="5"/>
      <c r="G751" s="7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5.75" customHeight="1">
      <c r="A752" s="5"/>
      <c r="B752" s="5"/>
      <c r="C752" s="7"/>
      <c r="D752" s="7"/>
      <c r="E752" s="5"/>
      <c r="F752" s="5"/>
      <c r="G752" s="7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5.75" customHeight="1">
      <c r="A753" s="5"/>
      <c r="B753" s="5"/>
      <c r="C753" s="7"/>
      <c r="D753" s="7"/>
      <c r="E753" s="5"/>
      <c r="F753" s="5"/>
      <c r="G753" s="7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5.75" customHeight="1">
      <c r="A754" s="5"/>
      <c r="B754" s="5"/>
      <c r="C754" s="7"/>
      <c r="D754" s="7"/>
      <c r="E754" s="5"/>
      <c r="F754" s="5"/>
      <c r="G754" s="7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5.75" customHeight="1">
      <c r="A755" s="5"/>
      <c r="B755" s="5"/>
      <c r="C755" s="7"/>
      <c r="D755" s="7"/>
      <c r="E755" s="5"/>
      <c r="F755" s="5"/>
      <c r="G755" s="7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5.75" customHeight="1">
      <c r="A756" s="5"/>
      <c r="B756" s="5"/>
      <c r="C756" s="7"/>
      <c r="D756" s="7"/>
      <c r="E756" s="5"/>
      <c r="F756" s="5"/>
      <c r="G756" s="7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5.75" customHeight="1">
      <c r="A757" s="5"/>
      <c r="B757" s="5"/>
      <c r="C757" s="7"/>
      <c r="D757" s="7"/>
      <c r="E757" s="5"/>
      <c r="F757" s="5"/>
      <c r="G757" s="7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5.75" customHeight="1">
      <c r="A758" s="5"/>
      <c r="B758" s="5"/>
      <c r="C758" s="7"/>
      <c r="D758" s="7"/>
      <c r="E758" s="5"/>
      <c r="F758" s="5"/>
      <c r="G758" s="7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5.75" customHeight="1">
      <c r="A759" s="5"/>
      <c r="B759" s="5"/>
      <c r="C759" s="7"/>
      <c r="D759" s="7"/>
      <c r="E759" s="5"/>
      <c r="F759" s="5"/>
      <c r="G759" s="7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5.75" customHeight="1">
      <c r="A760" s="5"/>
      <c r="B760" s="5"/>
      <c r="C760" s="7"/>
      <c r="D760" s="7"/>
      <c r="E760" s="5"/>
      <c r="F760" s="5"/>
      <c r="G760" s="7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5.75" customHeight="1">
      <c r="A761" s="5"/>
      <c r="B761" s="5"/>
      <c r="C761" s="7"/>
      <c r="D761" s="7"/>
      <c r="E761" s="5"/>
      <c r="F761" s="5"/>
      <c r="G761" s="7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5.75" customHeight="1">
      <c r="A762" s="5"/>
      <c r="B762" s="5"/>
      <c r="C762" s="7"/>
      <c r="D762" s="7"/>
      <c r="E762" s="5"/>
      <c r="F762" s="5"/>
      <c r="G762" s="7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5.75" customHeight="1">
      <c r="A763" s="5"/>
      <c r="B763" s="5"/>
      <c r="C763" s="7"/>
      <c r="D763" s="7"/>
      <c r="E763" s="5"/>
      <c r="F763" s="5"/>
      <c r="G763" s="7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5.75" customHeight="1">
      <c r="A764" s="5"/>
      <c r="B764" s="5"/>
      <c r="C764" s="7"/>
      <c r="D764" s="7"/>
      <c r="E764" s="5"/>
      <c r="F764" s="5"/>
      <c r="G764" s="7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5.75" customHeight="1">
      <c r="A765" s="5"/>
      <c r="B765" s="5"/>
      <c r="C765" s="7"/>
      <c r="D765" s="7"/>
      <c r="E765" s="5"/>
      <c r="F765" s="5"/>
      <c r="G765" s="7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5.75" customHeight="1">
      <c r="A766" s="5"/>
      <c r="B766" s="5"/>
      <c r="C766" s="7"/>
      <c r="D766" s="7"/>
      <c r="E766" s="5"/>
      <c r="F766" s="5"/>
      <c r="G766" s="7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5.75" customHeight="1">
      <c r="A767" s="5"/>
      <c r="B767" s="5"/>
      <c r="C767" s="7"/>
      <c r="D767" s="7"/>
      <c r="E767" s="5"/>
      <c r="F767" s="5"/>
      <c r="G767" s="7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5.75" customHeight="1">
      <c r="A768" s="5"/>
      <c r="B768" s="5"/>
      <c r="C768" s="7"/>
      <c r="D768" s="7"/>
      <c r="E768" s="5"/>
      <c r="F768" s="5"/>
      <c r="G768" s="7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5.75" customHeight="1">
      <c r="A769" s="5"/>
      <c r="B769" s="5"/>
      <c r="C769" s="7"/>
      <c r="D769" s="7"/>
      <c r="E769" s="5"/>
      <c r="F769" s="5"/>
      <c r="G769" s="7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5.75" customHeight="1">
      <c r="A770" s="5"/>
      <c r="B770" s="5"/>
      <c r="C770" s="7"/>
      <c r="D770" s="7"/>
      <c r="E770" s="5"/>
      <c r="F770" s="5"/>
      <c r="G770" s="7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5.75" customHeight="1">
      <c r="A771" s="5"/>
      <c r="B771" s="5"/>
      <c r="C771" s="7"/>
      <c r="D771" s="7"/>
      <c r="E771" s="5"/>
      <c r="F771" s="5"/>
      <c r="G771" s="7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5.75" customHeight="1">
      <c r="A772" s="5"/>
      <c r="B772" s="5"/>
      <c r="C772" s="7"/>
      <c r="D772" s="7"/>
      <c r="E772" s="5"/>
      <c r="F772" s="5"/>
      <c r="G772" s="7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5.75" customHeight="1">
      <c r="A773" s="5"/>
      <c r="B773" s="5"/>
      <c r="C773" s="7"/>
      <c r="D773" s="7"/>
      <c r="E773" s="5"/>
      <c r="F773" s="5"/>
      <c r="G773" s="7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5.75" customHeight="1">
      <c r="A774" s="5"/>
      <c r="B774" s="5"/>
      <c r="C774" s="7"/>
      <c r="D774" s="7"/>
      <c r="E774" s="5"/>
      <c r="F774" s="5"/>
      <c r="G774" s="7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5.75" customHeight="1">
      <c r="A775" s="5"/>
      <c r="B775" s="5"/>
      <c r="C775" s="7"/>
      <c r="D775" s="7"/>
      <c r="E775" s="5"/>
      <c r="F775" s="5"/>
      <c r="G775" s="7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5.75" customHeight="1">
      <c r="A776" s="5"/>
      <c r="B776" s="5"/>
      <c r="C776" s="7"/>
      <c r="D776" s="7"/>
      <c r="E776" s="5"/>
      <c r="F776" s="5"/>
      <c r="G776" s="7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5.75" customHeight="1">
      <c r="A777" s="5"/>
      <c r="B777" s="5"/>
      <c r="C777" s="7"/>
      <c r="D777" s="7"/>
      <c r="E777" s="5"/>
      <c r="F777" s="5"/>
      <c r="G777" s="7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5.75" customHeight="1">
      <c r="A778" s="5"/>
      <c r="B778" s="5"/>
      <c r="C778" s="7"/>
      <c r="D778" s="7"/>
      <c r="E778" s="5"/>
      <c r="F778" s="5"/>
      <c r="G778" s="7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5.75" customHeight="1">
      <c r="A779" s="5"/>
      <c r="B779" s="5"/>
      <c r="C779" s="7"/>
      <c r="D779" s="7"/>
      <c r="E779" s="5"/>
      <c r="F779" s="5"/>
      <c r="G779" s="7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5.75" customHeight="1">
      <c r="A780" s="5"/>
      <c r="B780" s="5"/>
      <c r="C780" s="7"/>
      <c r="D780" s="7"/>
      <c r="E780" s="5"/>
      <c r="F780" s="5"/>
      <c r="G780" s="7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5.75" customHeight="1">
      <c r="A781" s="5"/>
      <c r="B781" s="5"/>
      <c r="C781" s="7"/>
      <c r="D781" s="7"/>
      <c r="E781" s="5"/>
      <c r="F781" s="5"/>
      <c r="G781" s="7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5.75" customHeight="1">
      <c r="A782" s="5"/>
      <c r="B782" s="5"/>
      <c r="C782" s="7"/>
      <c r="D782" s="7"/>
      <c r="E782" s="5"/>
      <c r="F782" s="5"/>
      <c r="G782" s="7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5.75" customHeight="1">
      <c r="A783" s="5"/>
      <c r="B783" s="5"/>
      <c r="C783" s="7"/>
      <c r="D783" s="7"/>
      <c r="E783" s="5"/>
      <c r="F783" s="5"/>
      <c r="G783" s="7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5.75" customHeight="1">
      <c r="A784" s="5"/>
      <c r="B784" s="5"/>
      <c r="C784" s="7"/>
      <c r="D784" s="7"/>
      <c r="E784" s="5"/>
      <c r="F784" s="5"/>
      <c r="G784" s="7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5.75" customHeight="1">
      <c r="A785" s="5"/>
      <c r="B785" s="5"/>
      <c r="C785" s="7"/>
      <c r="D785" s="7"/>
      <c r="E785" s="5"/>
      <c r="F785" s="5"/>
      <c r="G785" s="7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5.75" customHeight="1">
      <c r="A786" s="5"/>
      <c r="B786" s="5"/>
      <c r="C786" s="7"/>
      <c r="D786" s="7"/>
      <c r="E786" s="5"/>
      <c r="F786" s="5"/>
      <c r="G786" s="7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5.75" customHeight="1">
      <c r="A787" s="5"/>
      <c r="B787" s="5"/>
      <c r="C787" s="7"/>
      <c r="D787" s="7"/>
      <c r="E787" s="5"/>
      <c r="F787" s="5"/>
      <c r="G787" s="7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5.75" customHeight="1">
      <c r="A788" s="5"/>
      <c r="B788" s="5"/>
      <c r="C788" s="7"/>
      <c r="D788" s="7"/>
      <c r="E788" s="5"/>
      <c r="F788" s="5"/>
      <c r="G788" s="7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5.75" customHeight="1">
      <c r="A789" s="5"/>
      <c r="B789" s="5"/>
      <c r="C789" s="7"/>
      <c r="D789" s="7"/>
      <c r="E789" s="5"/>
      <c r="F789" s="5"/>
      <c r="G789" s="7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5.75" customHeight="1">
      <c r="A790" s="5"/>
      <c r="B790" s="5"/>
      <c r="C790" s="7"/>
      <c r="D790" s="7"/>
      <c r="E790" s="5"/>
      <c r="F790" s="5"/>
      <c r="G790" s="7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5.75" customHeight="1">
      <c r="A791" s="5"/>
      <c r="B791" s="5"/>
      <c r="C791" s="7"/>
      <c r="D791" s="7"/>
      <c r="E791" s="5"/>
      <c r="F791" s="5"/>
      <c r="G791" s="7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5.75" customHeight="1">
      <c r="A792" s="5"/>
      <c r="B792" s="5"/>
      <c r="C792" s="7"/>
      <c r="D792" s="7"/>
      <c r="E792" s="5"/>
      <c r="F792" s="5"/>
      <c r="G792" s="7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5.75" customHeight="1">
      <c r="A793" s="5"/>
      <c r="B793" s="5"/>
      <c r="C793" s="7"/>
      <c r="D793" s="7"/>
      <c r="E793" s="5"/>
      <c r="F793" s="5"/>
      <c r="G793" s="7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5.75" customHeight="1">
      <c r="A794" s="5"/>
      <c r="B794" s="5"/>
      <c r="C794" s="7"/>
      <c r="D794" s="7"/>
      <c r="E794" s="5"/>
      <c r="F794" s="5"/>
      <c r="G794" s="7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5.75" customHeight="1">
      <c r="A795" s="5"/>
      <c r="B795" s="5"/>
      <c r="C795" s="7"/>
      <c r="D795" s="7"/>
      <c r="E795" s="5"/>
      <c r="F795" s="5"/>
      <c r="G795" s="7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5.75" customHeight="1">
      <c r="A796" s="5"/>
      <c r="B796" s="5"/>
      <c r="C796" s="7"/>
      <c r="D796" s="7"/>
      <c r="E796" s="5"/>
      <c r="F796" s="5"/>
      <c r="G796" s="7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5.75" customHeight="1">
      <c r="A797" s="5"/>
      <c r="B797" s="5"/>
      <c r="C797" s="7"/>
      <c r="D797" s="7"/>
      <c r="E797" s="5"/>
      <c r="F797" s="5"/>
      <c r="G797" s="7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5.75" customHeight="1">
      <c r="A798" s="5"/>
      <c r="B798" s="5"/>
      <c r="C798" s="7"/>
      <c r="D798" s="7"/>
      <c r="E798" s="5"/>
      <c r="F798" s="5"/>
      <c r="G798" s="7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5.75" customHeight="1">
      <c r="A799" s="5"/>
      <c r="B799" s="5"/>
      <c r="C799" s="7"/>
      <c r="D799" s="7"/>
      <c r="E799" s="5"/>
      <c r="F799" s="5"/>
      <c r="G799" s="7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5.75" customHeight="1">
      <c r="A800" s="5"/>
      <c r="B800" s="5"/>
      <c r="C800" s="7"/>
      <c r="D800" s="7"/>
      <c r="E800" s="5"/>
      <c r="F800" s="5"/>
      <c r="G800" s="7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5.75" customHeight="1">
      <c r="A801" s="5"/>
      <c r="B801" s="5"/>
      <c r="C801" s="7"/>
      <c r="D801" s="7"/>
      <c r="E801" s="5"/>
      <c r="F801" s="5"/>
      <c r="G801" s="7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5.75" customHeight="1">
      <c r="A802" s="5"/>
      <c r="B802" s="5"/>
      <c r="C802" s="7"/>
      <c r="D802" s="7"/>
      <c r="E802" s="5"/>
      <c r="F802" s="5"/>
      <c r="G802" s="7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5.75" customHeight="1">
      <c r="A803" s="5"/>
      <c r="B803" s="5"/>
      <c r="C803" s="7"/>
      <c r="D803" s="7"/>
      <c r="E803" s="5"/>
      <c r="F803" s="5"/>
      <c r="G803" s="7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5.75" customHeight="1">
      <c r="A804" s="5"/>
      <c r="B804" s="5"/>
      <c r="C804" s="7"/>
      <c r="D804" s="7"/>
      <c r="E804" s="5"/>
      <c r="F804" s="5"/>
      <c r="G804" s="7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5.75" customHeight="1">
      <c r="A805" s="5"/>
      <c r="B805" s="5"/>
      <c r="C805" s="7"/>
      <c r="D805" s="7"/>
      <c r="E805" s="5"/>
      <c r="F805" s="5"/>
      <c r="G805" s="7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5.75" customHeight="1">
      <c r="A806" s="5"/>
      <c r="B806" s="5"/>
      <c r="C806" s="7"/>
      <c r="D806" s="7"/>
      <c r="E806" s="5"/>
      <c r="F806" s="5"/>
      <c r="G806" s="7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5.75" customHeight="1">
      <c r="A807" s="5"/>
      <c r="B807" s="5"/>
      <c r="C807" s="7"/>
      <c r="D807" s="7"/>
      <c r="E807" s="5"/>
      <c r="F807" s="5"/>
      <c r="G807" s="7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5.75" customHeight="1">
      <c r="A808" s="5"/>
      <c r="B808" s="5"/>
      <c r="C808" s="7"/>
      <c r="D808" s="7"/>
      <c r="E808" s="5"/>
      <c r="F808" s="5"/>
      <c r="G808" s="7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5.75" customHeight="1">
      <c r="A809" s="5"/>
      <c r="B809" s="5"/>
      <c r="C809" s="7"/>
      <c r="D809" s="7"/>
      <c r="E809" s="5"/>
      <c r="F809" s="5"/>
      <c r="G809" s="7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5.75" customHeight="1">
      <c r="A810" s="5"/>
      <c r="B810" s="5"/>
      <c r="C810" s="7"/>
      <c r="D810" s="7"/>
      <c r="E810" s="5"/>
      <c r="F810" s="5"/>
      <c r="G810" s="7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5.75" customHeight="1">
      <c r="A811" s="5"/>
      <c r="B811" s="5"/>
      <c r="C811" s="7"/>
      <c r="D811" s="7"/>
      <c r="E811" s="5"/>
      <c r="F811" s="5"/>
      <c r="G811" s="7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5.75" customHeight="1">
      <c r="A812" s="5"/>
      <c r="B812" s="5"/>
      <c r="C812" s="7"/>
      <c r="D812" s="7"/>
      <c r="E812" s="5"/>
      <c r="F812" s="5"/>
      <c r="G812" s="7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5.75" customHeight="1">
      <c r="A813" s="5"/>
      <c r="B813" s="5"/>
      <c r="C813" s="7"/>
      <c r="D813" s="7"/>
      <c r="E813" s="5"/>
      <c r="F813" s="5"/>
      <c r="G813" s="7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5.75" customHeight="1">
      <c r="A814" s="5"/>
      <c r="B814" s="5"/>
      <c r="C814" s="7"/>
      <c r="D814" s="7"/>
      <c r="E814" s="5"/>
      <c r="F814" s="5"/>
      <c r="G814" s="7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5.75" customHeight="1">
      <c r="A815" s="5"/>
      <c r="B815" s="5"/>
      <c r="C815" s="7"/>
      <c r="D815" s="7"/>
      <c r="E815" s="5"/>
      <c r="F815" s="5"/>
      <c r="G815" s="7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5.75" customHeight="1">
      <c r="A816" s="5"/>
      <c r="B816" s="5"/>
      <c r="C816" s="7"/>
      <c r="D816" s="7"/>
      <c r="E816" s="5"/>
      <c r="F816" s="5"/>
      <c r="G816" s="7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5.75" customHeight="1">
      <c r="A817" s="5"/>
      <c r="B817" s="5"/>
      <c r="C817" s="7"/>
      <c r="D817" s="7"/>
      <c r="E817" s="5"/>
      <c r="F817" s="5"/>
      <c r="G817" s="7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5.75" customHeight="1">
      <c r="A818" s="5"/>
      <c r="B818" s="5"/>
      <c r="C818" s="7"/>
      <c r="D818" s="7"/>
      <c r="E818" s="5"/>
      <c r="F818" s="5"/>
      <c r="G818" s="7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5.75" customHeight="1">
      <c r="A819" s="5"/>
      <c r="B819" s="5"/>
      <c r="C819" s="7"/>
      <c r="D819" s="7"/>
      <c r="E819" s="5"/>
      <c r="F819" s="5"/>
      <c r="G819" s="7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5.75" customHeight="1">
      <c r="A820" s="5"/>
      <c r="B820" s="5"/>
      <c r="C820" s="7"/>
      <c r="D820" s="7"/>
      <c r="E820" s="5"/>
      <c r="F820" s="5"/>
      <c r="G820" s="7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5.75" customHeight="1">
      <c r="A821" s="5"/>
      <c r="B821" s="5"/>
      <c r="C821" s="7"/>
      <c r="D821" s="7"/>
      <c r="E821" s="5"/>
      <c r="F821" s="5"/>
      <c r="G821" s="7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5.75" customHeight="1">
      <c r="A822" s="5"/>
      <c r="B822" s="5"/>
      <c r="C822" s="7"/>
      <c r="D822" s="7"/>
      <c r="E822" s="5"/>
      <c r="F822" s="5"/>
      <c r="G822" s="7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5.75" customHeight="1">
      <c r="A823" s="5"/>
      <c r="B823" s="5"/>
      <c r="C823" s="7"/>
      <c r="D823" s="7"/>
      <c r="E823" s="5"/>
      <c r="F823" s="5"/>
      <c r="G823" s="7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5.75" customHeight="1">
      <c r="A824" s="5"/>
      <c r="B824" s="5"/>
      <c r="C824" s="7"/>
      <c r="D824" s="7"/>
      <c r="E824" s="5"/>
      <c r="F824" s="5"/>
      <c r="G824" s="7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5.75" customHeight="1">
      <c r="A825" s="5"/>
      <c r="B825" s="5"/>
      <c r="C825" s="7"/>
      <c r="D825" s="7"/>
      <c r="E825" s="5"/>
      <c r="F825" s="5"/>
      <c r="G825" s="7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5.75" customHeight="1">
      <c r="A826" s="5"/>
      <c r="B826" s="5"/>
      <c r="C826" s="7"/>
      <c r="D826" s="7"/>
      <c r="E826" s="5"/>
      <c r="F826" s="5"/>
      <c r="G826" s="7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5.75" customHeight="1">
      <c r="A827" s="5"/>
      <c r="B827" s="5"/>
      <c r="C827" s="7"/>
      <c r="D827" s="7"/>
      <c r="E827" s="5"/>
      <c r="F827" s="5"/>
      <c r="G827" s="7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5.75" customHeight="1">
      <c r="A828" s="5"/>
      <c r="B828" s="5"/>
      <c r="C828" s="7"/>
      <c r="D828" s="7"/>
      <c r="E828" s="5"/>
      <c r="F828" s="5"/>
      <c r="G828" s="7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5.75" customHeight="1">
      <c r="A829" s="5"/>
      <c r="B829" s="5"/>
      <c r="C829" s="7"/>
      <c r="D829" s="7"/>
      <c r="E829" s="5"/>
      <c r="F829" s="5"/>
      <c r="G829" s="7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5.75" customHeight="1">
      <c r="A830" s="5"/>
      <c r="B830" s="5"/>
      <c r="C830" s="7"/>
      <c r="D830" s="7"/>
      <c r="E830" s="5"/>
      <c r="F830" s="5"/>
      <c r="G830" s="7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5.75" customHeight="1">
      <c r="A831" s="5"/>
      <c r="B831" s="5"/>
      <c r="C831" s="7"/>
      <c r="D831" s="7"/>
      <c r="E831" s="5"/>
      <c r="F831" s="5"/>
      <c r="G831" s="7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5.75" customHeight="1">
      <c r="A832" s="5"/>
      <c r="B832" s="5"/>
      <c r="C832" s="7"/>
      <c r="D832" s="7"/>
      <c r="E832" s="5"/>
      <c r="F832" s="5"/>
      <c r="G832" s="7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5.75" customHeight="1">
      <c r="A833" s="5"/>
      <c r="B833" s="5"/>
      <c r="C833" s="7"/>
      <c r="D833" s="7"/>
      <c r="E833" s="5"/>
      <c r="F833" s="5"/>
      <c r="G833" s="7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5.75" customHeight="1">
      <c r="A834" s="5"/>
      <c r="B834" s="5"/>
      <c r="C834" s="7"/>
      <c r="D834" s="7"/>
      <c r="E834" s="5"/>
      <c r="F834" s="5"/>
      <c r="G834" s="7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5.75" customHeight="1">
      <c r="A835" s="5"/>
      <c r="B835" s="5"/>
      <c r="C835" s="7"/>
      <c r="D835" s="7"/>
      <c r="E835" s="5"/>
      <c r="F835" s="5"/>
      <c r="G835" s="7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5.75" customHeight="1">
      <c r="A836" s="5"/>
      <c r="B836" s="5"/>
      <c r="C836" s="7"/>
      <c r="D836" s="7"/>
      <c r="E836" s="5"/>
      <c r="F836" s="5"/>
      <c r="G836" s="7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5.75" customHeight="1">
      <c r="A837" s="5"/>
      <c r="B837" s="5"/>
      <c r="C837" s="7"/>
      <c r="D837" s="7"/>
      <c r="E837" s="5"/>
      <c r="F837" s="5"/>
      <c r="G837" s="7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5.75" customHeight="1">
      <c r="A838" s="5"/>
      <c r="B838" s="5"/>
      <c r="C838" s="7"/>
      <c r="D838" s="7"/>
      <c r="E838" s="5"/>
      <c r="F838" s="5"/>
      <c r="G838" s="7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5.75" customHeight="1">
      <c r="A839" s="5"/>
      <c r="B839" s="5"/>
      <c r="C839" s="7"/>
      <c r="D839" s="7"/>
      <c r="E839" s="5"/>
      <c r="F839" s="5"/>
      <c r="G839" s="7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5.75" customHeight="1">
      <c r="A840" s="5"/>
      <c r="B840" s="5"/>
      <c r="C840" s="7"/>
      <c r="D840" s="7"/>
      <c r="E840" s="5"/>
      <c r="F840" s="5"/>
      <c r="G840" s="7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5.75" customHeight="1">
      <c r="A841" s="5"/>
      <c r="B841" s="5"/>
      <c r="C841" s="7"/>
      <c r="D841" s="7"/>
      <c r="E841" s="5"/>
      <c r="F841" s="5"/>
      <c r="G841" s="7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5.75" customHeight="1">
      <c r="A842" s="5"/>
      <c r="B842" s="5"/>
      <c r="C842" s="7"/>
      <c r="D842" s="7"/>
      <c r="E842" s="5"/>
      <c r="F842" s="5"/>
      <c r="G842" s="7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5.75" customHeight="1">
      <c r="A843" s="5"/>
      <c r="B843" s="5"/>
      <c r="C843" s="7"/>
      <c r="D843" s="7"/>
      <c r="E843" s="5"/>
      <c r="F843" s="5"/>
      <c r="G843" s="7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5.75" customHeight="1">
      <c r="A844" s="5"/>
      <c r="B844" s="5"/>
      <c r="C844" s="7"/>
      <c r="D844" s="7"/>
      <c r="E844" s="5"/>
      <c r="F844" s="5"/>
      <c r="G844" s="7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5.75" customHeight="1">
      <c r="A845" s="5"/>
      <c r="B845" s="5"/>
      <c r="C845" s="7"/>
      <c r="D845" s="7"/>
      <c r="E845" s="5"/>
      <c r="F845" s="5"/>
      <c r="G845" s="7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5.75" customHeight="1">
      <c r="A846" s="5"/>
      <c r="B846" s="5"/>
      <c r="C846" s="7"/>
      <c r="D846" s="7"/>
      <c r="E846" s="5"/>
      <c r="F846" s="5"/>
      <c r="G846" s="7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5.75" customHeight="1">
      <c r="A847" s="5"/>
      <c r="B847" s="5"/>
      <c r="C847" s="7"/>
      <c r="D847" s="7"/>
      <c r="E847" s="5"/>
      <c r="F847" s="5"/>
      <c r="G847" s="7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5.75" customHeight="1">
      <c r="A848" s="5"/>
      <c r="B848" s="5"/>
      <c r="C848" s="7"/>
      <c r="D848" s="7"/>
      <c r="E848" s="5"/>
      <c r="F848" s="5"/>
      <c r="G848" s="7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5.75" customHeight="1">
      <c r="A849" s="5"/>
      <c r="B849" s="5"/>
      <c r="C849" s="7"/>
      <c r="D849" s="7"/>
      <c r="E849" s="5"/>
      <c r="F849" s="5"/>
      <c r="G849" s="7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5.75" customHeight="1">
      <c r="A850" s="5"/>
      <c r="B850" s="5"/>
      <c r="C850" s="7"/>
      <c r="D850" s="7"/>
      <c r="E850" s="5"/>
      <c r="F850" s="5"/>
      <c r="G850" s="7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5.75" customHeight="1">
      <c r="A851" s="5"/>
      <c r="B851" s="5"/>
      <c r="C851" s="7"/>
      <c r="D851" s="7"/>
      <c r="E851" s="5"/>
      <c r="F851" s="5"/>
      <c r="G851" s="7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5.75" customHeight="1">
      <c r="A852" s="5"/>
      <c r="B852" s="5"/>
      <c r="C852" s="7"/>
      <c r="D852" s="7"/>
      <c r="E852" s="5"/>
      <c r="F852" s="5"/>
      <c r="G852" s="7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5.75" customHeight="1">
      <c r="A853" s="5"/>
      <c r="B853" s="5"/>
      <c r="C853" s="7"/>
      <c r="D853" s="7"/>
      <c r="E853" s="5"/>
      <c r="F853" s="5"/>
      <c r="G853" s="7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5.75" customHeight="1">
      <c r="A854" s="5"/>
      <c r="B854" s="5"/>
      <c r="C854" s="7"/>
      <c r="D854" s="7"/>
      <c r="E854" s="5"/>
      <c r="F854" s="5"/>
      <c r="G854" s="7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5.75" customHeight="1">
      <c r="A855" s="5"/>
      <c r="B855" s="5"/>
      <c r="C855" s="7"/>
      <c r="D855" s="7"/>
      <c r="E855" s="5"/>
      <c r="F855" s="5"/>
      <c r="G855" s="7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5.75" customHeight="1">
      <c r="A856" s="5"/>
      <c r="B856" s="5"/>
      <c r="C856" s="7"/>
      <c r="D856" s="7"/>
      <c r="E856" s="5"/>
      <c r="F856" s="5"/>
      <c r="G856" s="7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5.75" customHeight="1">
      <c r="A857" s="5"/>
      <c r="B857" s="5"/>
      <c r="C857" s="7"/>
      <c r="D857" s="7"/>
      <c r="E857" s="5"/>
      <c r="F857" s="5"/>
      <c r="G857" s="7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5.75" customHeight="1">
      <c r="A858" s="5"/>
      <c r="B858" s="5"/>
      <c r="C858" s="7"/>
      <c r="D858" s="7"/>
      <c r="E858" s="5"/>
      <c r="F858" s="5"/>
      <c r="G858" s="7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5.75" customHeight="1">
      <c r="A859" s="5"/>
      <c r="B859" s="5"/>
      <c r="C859" s="7"/>
      <c r="D859" s="7"/>
      <c r="E859" s="5"/>
      <c r="F859" s="5"/>
      <c r="G859" s="7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5.75" customHeight="1">
      <c r="A860" s="5"/>
      <c r="B860" s="5"/>
      <c r="C860" s="7"/>
      <c r="D860" s="7"/>
      <c r="E860" s="5"/>
      <c r="F860" s="5"/>
      <c r="G860" s="7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5.75" customHeight="1">
      <c r="A861" s="5"/>
      <c r="B861" s="5"/>
      <c r="C861" s="7"/>
      <c r="D861" s="7"/>
      <c r="E861" s="5"/>
      <c r="F861" s="5"/>
      <c r="G861" s="7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5.75" customHeight="1">
      <c r="A862" s="5"/>
      <c r="B862" s="5"/>
      <c r="C862" s="7"/>
      <c r="D862" s="7"/>
      <c r="E862" s="5"/>
      <c r="F862" s="5"/>
      <c r="G862" s="7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5.75" customHeight="1">
      <c r="A863" s="5"/>
      <c r="B863" s="5"/>
      <c r="C863" s="7"/>
      <c r="D863" s="7"/>
      <c r="E863" s="5"/>
      <c r="F863" s="5"/>
      <c r="G863" s="7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5.75" customHeight="1">
      <c r="A864" s="5"/>
      <c r="B864" s="5"/>
      <c r="C864" s="7"/>
      <c r="D864" s="7"/>
      <c r="E864" s="5"/>
      <c r="F864" s="5"/>
      <c r="G864" s="7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5.75" customHeight="1">
      <c r="A865" s="5"/>
      <c r="B865" s="5"/>
      <c r="C865" s="7"/>
      <c r="D865" s="7"/>
      <c r="E865" s="5"/>
      <c r="F865" s="5"/>
      <c r="G865" s="7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5.75" customHeight="1">
      <c r="A866" s="5"/>
      <c r="B866" s="5"/>
      <c r="C866" s="7"/>
      <c r="D866" s="7"/>
      <c r="E866" s="5"/>
      <c r="F866" s="5"/>
      <c r="G866" s="7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5.75" customHeight="1">
      <c r="A867" s="5"/>
      <c r="B867" s="5"/>
      <c r="C867" s="7"/>
      <c r="D867" s="7"/>
      <c r="E867" s="5"/>
      <c r="F867" s="5"/>
      <c r="G867" s="7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5.75" customHeight="1">
      <c r="A868" s="5"/>
      <c r="B868" s="5"/>
      <c r="C868" s="7"/>
      <c r="D868" s="7"/>
      <c r="E868" s="5"/>
      <c r="F868" s="5"/>
      <c r="G868" s="7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5.75" customHeight="1">
      <c r="A869" s="5"/>
      <c r="B869" s="5"/>
      <c r="C869" s="7"/>
      <c r="D869" s="7"/>
      <c r="E869" s="5"/>
      <c r="F869" s="5"/>
      <c r="G869" s="7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5.75" customHeight="1">
      <c r="A870" s="5"/>
      <c r="B870" s="5"/>
      <c r="C870" s="7"/>
      <c r="D870" s="7"/>
      <c r="E870" s="5"/>
      <c r="F870" s="5"/>
      <c r="G870" s="7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5.75" customHeight="1">
      <c r="A871" s="5"/>
      <c r="B871" s="5"/>
      <c r="C871" s="7"/>
      <c r="D871" s="7"/>
      <c r="E871" s="5"/>
      <c r="F871" s="5"/>
      <c r="G871" s="7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5.75" customHeight="1">
      <c r="A872" s="5"/>
      <c r="B872" s="5"/>
      <c r="C872" s="7"/>
      <c r="D872" s="7"/>
      <c r="E872" s="5"/>
      <c r="F872" s="5"/>
      <c r="G872" s="7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5.75" customHeight="1">
      <c r="A873" s="5"/>
      <c r="B873" s="5"/>
      <c r="C873" s="7"/>
      <c r="D873" s="7"/>
      <c r="E873" s="5"/>
      <c r="F873" s="5"/>
      <c r="G873" s="7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5.75" customHeight="1">
      <c r="A874" s="5"/>
      <c r="B874" s="5"/>
      <c r="C874" s="7"/>
      <c r="D874" s="7"/>
      <c r="E874" s="5"/>
      <c r="F874" s="5"/>
      <c r="G874" s="7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5.75" customHeight="1">
      <c r="A875" s="5"/>
      <c r="B875" s="5"/>
      <c r="C875" s="7"/>
      <c r="D875" s="7"/>
      <c r="E875" s="5"/>
      <c r="F875" s="5"/>
      <c r="G875" s="7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5.75" customHeight="1">
      <c r="A876" s="5"/>
      <c r="B876" s="5"/>
      <c r="C876" s="7"/>
      <c r="D876" s="7"/>
      <c r="E876" s="5"/>
      <c r="F876" s="5"/>
      <c r="G876" s="7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5.75" customHeight="1">
      <c r="A877" s="5"/>
      <c r="B877" s="5"/>
      <c r="C877" s="7"/>
      <c r="D877" s="7"/>
      <c r="E877" s="5"/>
      <c r="F877" s="5"/>
      <c r="G877" s="7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5.75" customHeight="1">
      <c r="A878" s="5"/>
      <c r="B878" s="5"/>
      <c r="C878" s="7"/>
      <c r="D878" s="7"/>
      <c r="E878" s="5"/>
      <c r="F878" s="5"/>
      <c r="G878" s="7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5.75" customHeight="1">
      <c r="A879" s="5"/>
      <c r="B879" s="5"/>
      <c r="C879" s="7"/>
      <c r="D879" s="7"/>
      <c r="E879" s="5"/>
      <c r="F879" s="5"/>
      <c r="G879" s="7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5.75" customHeight="1">
      <c r="A880" s="5"/>
      <c r="B880" s="5"/>
      <c r="C880" s="7"/>
      <c r="D880" s="7"/>
      <c r="E880" s="5"/>
      <c r="F880" s="5"/>
      <c r="G880" s="7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5.75" customHeight="1">
      <c r="A881" s="5"/>
      <c r="B881" s="5"/>
      <c r="C881" s="7"/>
      <c r="D881" s="7"/>
      <c r="E881" s="5"/>
      <c r="F881" s="5"/>
      <c r="G881" s="7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5.75" customHeight="1">
      <c r="A882" s="5"/>
      <c r="B882" s="5"/>
      <c r="C882" s="7"/>
      <c r="D882" s="7"/>
      <c r="E882" s="5"/>
      <c r="F882" s="5"/>
      <c r="G882" s="7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5.75" customHeight="1">
      <c r="A883" s="5"/>
      <c r="B883" s="5"/>
      <c r="C883" s="7"/>
      <c r="D883" s="7"/>
      <c r="E883" s="5"/>
      <c r="F883" s="5"/>
      <c r="G883" s="7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5.75" customHeight="1">
      <c r="A884" s="5"/>
      <c r="B884" s="5"/>
      <c r="C884" s="7"/>
      <c r="D884" s="7"/>
      <c r="E884" s="5"/>
      <c r="F884" s="5"/>
      <c r="G884" s="7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5.75" customHeight="1">
      <c r="A885" s="5"/>
      <c r="B885" s="5"/>
      <c r="C885" s="7"/>
      <c r="D885" s="7"/>
      <c r="E885" s="5"/>
      <c r="F885" s="5"/>
      <c r="G885" s="7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5.75" customHeight="1">
      <c r="A886" s="5"/>
      <c r="B886" s="5"/>
      <c r="C886" s="7"/>
      <c r="D886" s="7"/>
      <c r="E886" s="5"/>
      <c r="F886" s="5"/>
      <c r="G886" s="7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5.75" customHeight="1">
      <c r="A887" s="5"/>
      <c r="B887" s="5"/>
      <c r="C887" s="7"/>
      <c r="D887" s="7"/>
      <c r="E887" s="5"/>
      <c r="F887" s="5"/>
      <c r="G887" s="7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5.75" customHeight="1">
      <c r="A888" s="5"/>
      <c r="B888" s="5"/>
      <c r="C888" s="7"/>
      <c r="D888" s="7"/>
      <c r="E888" s="5"/>
      <c r="F888" s="5"/>
      <c r="G888" s="7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5.75" customHeight="1">
      <c r="A889" s="5"/>
      <c r="B889" s="5"/>
      <c r="C889" s="7"/>
      <c r="D889" s="7"/>
      <c r="E889" s="5"/>
      <c r="F889" s="5"/>
      <c r="G889" s="7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5.75" customHeight="1">
      <c r="A890" s="5"/>
      <c r="B890" s="5"/>
      <c r="C890" s="7"/>
      <c r="D890" s="7"/>
      <c r="E890" s="5"/>
      <c r="F890" s="5"/>
      <c r="G890" s="7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5.75" customHeight="1">
      <c r="A891" s="5"/>
      <c r="B891" s="5"/>
      <c r="C891" s="7"/>
      <c r="D891" s="7"/>
      <c r="E891" s="5"/>
      <c r="F891" s="5"/>
      <c r="G891" s="7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5.75" customHeight="1">
      <c r="A892" s="5"/>
      <c r="B892" s="5"/>
      <c r="C892" s="7"/>
      <c r="D892" s="7"/>
      <c r="E892" s="5"/>
      <c r="F892" s="5"/>
      <c r="G892" s="7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5.75" customHeight="1">
      <c r="A893" s="5"/>
      <c r="B893" s="5"/>
      <c r="C893" s="7"/>
      <c r="D893" s="7"/>
      <c r="E893" s="5"/>
      <c r="F893" s="5"/>
      <c r="G893" s="7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5.75" customHeight="1">
      <c r="A894" s="5"/>
      <c r="B894" s="5"/>
      <c r="C894" s="7"/>
      <c r="D894" s="7"/>
      <c r="E894" s="5"/>
      <c r="F894" s="5"/>
      <c r="G894" s="7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5.75" customHeight="1">
      <c r="A895" s="5"/>
      <c r="B895" s="5"/>
      <c r="C895" s="7"/>
      <c r="D895" s="7"/>
      <c r="E895" s="5"/>
      <c r="F895" s="5"/>
      <c r="G895" s="7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5.75" customHeight="1">
      <c r="A896" s="5"/>
      <c r="B896" s="5"/>
      <c r="C896" s="7"/>
      <c r="D896" s="7"/>
      <c r="E896" s="5"/>
      <c r="F896" s="5"/>
      <c r="G896" s="7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5.75" customHeight="1">
      <c r="A897" s="5"/>
      <c r="B897" s="5"/>
      <c r="C897" s="7"/>
      <c r="D897" s="7"/>
      <c r="E897" s="5"/>
      <c r="F897" s="5"/>
      <c r="G897" s="7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5.75" customHeight="1">
      <c r="A898" s="5"/>
      <c r="B898" s="5"/>
      <c r="C898" s="7"/>
      <c r="D898" s="7"/>
      <c r="E898" s="5"/>
      <c r="F898" s="5"/>
      <c r="G898" s="7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5.75" customHeight="1">
      <c r="A899" s="5"/>
      <c r="B899" s="5"/>
      <c r="C899" s="7"/>
      <c r="D899" s="7"/>
      <c r="E899" s="5"/>
      <c r="F899" s="5"/>
      <c r="G899" s="7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5.75" customHeight="1">
      <c r="A900" s="5"/>
      <c r="B900" s="5"/>
      <c r="C900" s="7"/>
      <c r="D900" s="7"/>
      <c r="E900" s="5"/>
      <c r="F900" s="5"/>
      <c r="G900" s="7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5.75" customHeight="1">
      <c r="A901" s="5"/>
      <c r="B901" s="5"/>
      <c r="C901" s="7"/>
      <c r="D901" s="7"/>
      <c r="E901" s="5"/>
      <c r="F901" s="5"/>
      <c r="G901" s="7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5.75" customHeight="1">
      <c r="A902" s="5"/>
      <c r="B902" s="5"/>
      <c r="C902" s="7"/>
      <c r="D902" s="7"/>
      <c r="E902" s="5"/>
      <c r="F902" s="5"/>
      <c r="G902" s="7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5.75" customHeight="1">
      <c r="A903" s="5"/>
      <c r="B903" s="5"/>
      <c r="C903" s="7"/>
      <c r="D903" s="7"/>
      <c r="E903" s="5"/>
      <c r="F903" s="5"/>
      <c r="G903" s="7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5.75" customHeight="1">
      <c r="A904" s="5"/>
      <c r="B904" s="5"/>
      <c r="C904" s="7"/>
      <c r="D904" s="7"/>
      <c r="E904" s="5"/>
      <c r="F904" s="5"/>
      <c r="G904" s="7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5.75" customHeight="1">
      <c r="A905" s="5"/>
      <c r="B905" s="5"/>
      <c r="C905" s="7"/>
      <c r="D905" s="7"/>
      <c r="E905" s="5"/>
      <c r="F905" s="5"/>
      <c r="G905" s="7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5.75" customHeight="1">
      <c r="A906" s="5"/>
      <c r="B906" s="5"/>
      <c r="C906" s="7"/>
      <c r="D906" s="7"/>
      <c r="E906" s="5"/>
      <c r="F906" s="5"/>
      <c r="G906" s="7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5.75" customHeight="1">
      <c r="A907" s="5"/>
      <c r="B907" s="5"/>
      <c r="C907" s="7"/>
      <c r="D907" s="7"/>
      <c r="E907" s="5"/>
      <c r="F907" s="5"/>
      <c r="G907" s="7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5.75" customHeight="1">
      <c r="A908" s="5"/>
      <c r="B908" s="5"/>
      <c r="C908" s="7"/>
      <c r="D908" s="7"/>
      <c r="E908" s="5"/>
      <c r="F908" s="5"/>
      <c r="G908" s="7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5.75" customHeight="1">
      <c r="A909" s="5"/>
      <c r="B909" s="5"/>
      <c r="C909" s="7"/>
      <c r="D909" s="7"/>
      <c r="E909" s="5"/>
      <c r="F909" s="5"/>
      <c r="G909" s="7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5.75" customHeight="1">
      <c r="A910" s="5"/>
      <c r="B910" s="5"/>
      <c r="C910" s="7"/>
      <c r="D910" s="7"/>
      <c r="E910" s="5"/>
      <c r="F910" s="5"/>
      <c r="G910" s="7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5.75" customHeight="1">
      <c r="A911" s="5"/>
      <c r="B911" s="5"/>
      <c r="C911" s="7"/>
      <c r="D911" s="7"/>
      <c r="E911" s="5"/>
      <c r="F911" s="5"/>
      <c r="G911" s="7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5.75" customHeight="1">
      <c r="A912" s="5"/>
      <c r="B912" s="5"/>
      <c r="C912" s="7"/>
      <c r="D912" s="7"/>
      <c r="E912" s="5"/>
      <c r="F912" s="5"/>
      <c r="G912" s="7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5.75" customHeight="1">
      <c r="A913" s="5"/>
      <c r="B913" s="5"/>
      <c r="C913" s="7"/>
      <c r="D913" s="7"/>
      <c r="E913" s="5"/>
      <c r="F913" s="5"/>
      <c r="G913" s="7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5.75" customHeight="1">
      <c r="A914" s="5"/>
      <c r="B914" s="5"/>
      <c r="C914" s="7"/>
      <c r="D914" s="7"/>
      <c r="E914" s="5"/>
      <c r="F914" s="5"/>
      <c r="G914" s="7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5.75" customHeight="1">
      <c r="A915" s="5"/>
      <c r="B915" s="5"/>
      <c r="C915" s="7"/>
      <c r="D915" s="7"/>
      <c r="E915" s="5"/>
      <c r="F915" s="5"/>
      <c r="G915" s="7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5.75" customHeight="1">
      <c r="A916" s="5"/>
      <c r="B916" s="5"/>
      <c r="C916" s="7"/>
      <c r="D916" s="7"/>
      <c r="E916" s="5"/>
      <c r="F916" s="5"/>
      <c r="G916" s="7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5.75" customHeight="1">
      <c r="A917" s="5"/>
      <c r="B917" s="5"/>
      <c r="C917" s="7"/>
      <c r="D917" s="7"/>
      <c r="E917" s="5"/>
      <c r="F917" s="5"/>
      <c r="G917" s="7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5.75" customHeight="1">
      <c r="A918" s="5"/>
      <c r="B918" s="5"/>
      <c r="C918" s="7"/>
      <c r="D918" s="7"/>
      <c r="E918" s="5"/>
      <c r="F918" s="5"/>
      <c r="G918" s="7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5.75" customHeight="1">
      <c r="A919" s="5"/>
      <c r="B919" s="5"/>
      <c r="C919" s="7"/>
      <c r="D919" s="7"/>
      <c r="E919" s="5"/>
      <c r="F919" s="5"/>
      <c r="G919" s="7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5.75" customHeight="1">
      <c r="A920" s="5"/>
      <c r="B920" s="5"/>
      <c r="C920" s="7"/>
      <c r="D920" s="7"/>
      <c r="E920" s="5"/>
      <c r="F920" s="5"/>
      <c r="G920" s="7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5.75" customHeight="1">
      <c r="A921" s="5"/>
      <c r="B921" s="5"/>
      <c r="C921" s="7"/>
      <c r="D921" s="7"/>
      <c r="E921" s="5"/>
      <c r="F921" s="5"/>
      <c r="G921" s="7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5.75" customHeight="1">
      <c r="A922" s="5"/>
      <c r="B922" s="5"/>
      <c r="C922" s="7"/>
      <c r="D922" s="7"/>
      <c r="E922" s="5"/>
      <c r="F922" s="5"/>
      <c r="G922" s="7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5.75" customHeight="1">
      <c r="A923" s="5"/>
      <c r="B923" s="5"/>
      <c r="C923" s="7"/>
      <c r="D923" s="7"/>
      <c r="E923" s="5"/>
      <c r="F923" s="5"/>
      <c r="G923" s="7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5.75" customHeight="1">
      <c r="A924" s="5"/>
      <c r="B924" s="5"/>
      <c r="C924" s="7"/>
      <c r="D924" s="7"/>
      <c r="E924" s="5"/>
      <c r="F924" s="5"/>
      <c r="G924" s="7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5.75" customHeight="1">
      <c r="A925" s="5"/>
      <c r="B925" s="5"/>
      <c r="C925" s="7"/>
      <c r="D925" s="7"/>
      <c r="E925" s="5"/>
      <c r="F925" s="5"/>
      <c r="G925" s="7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5.75" customHeight="1">
      <c r="A926" s="5"/>
      <c r="B926" s="5"/>
      <c r="C926" s="7"/>
      <c r="D926" s="7"/>
      <c r="E926" s="5"/>
      <c r="F926" s="5"/>
      <c r="G926" s="7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5.75" customHeight="1">
      <c r="A927" s="5"/>
      <c r="B927" s="5"/>
      <c r="C927" s="7"/>
      <c r="D927" s="7"/>
      <c r="E927" s="5"/>
      <c r="F927" s="5"/>
      <c r="G927" s="7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5.75" customHeight="1">
      <c r="A928" s="5"/>
      <c r="B928" s="5"/>
      <c r="C928" s="7"/>
      <c r="D928" s="7"/>
      <c r="E928" s="5"/>
      <c r="F928" s="5"/>
      <c r="G928" s="7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5.75" customHeight="1">
      <c r="A929" s="5"/>
      <c r="B929" s="5"/>
      <c r="C929" s="7"/>
      <c r="D929" s="7"/>
      <c r="E929" s="5"/>
      <c r="F929" s="5"/>
      <c r="G929" s="7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5.75" customHeight="1">
      <c r="A930" s="5"/>
      <c r="B930" s="5"/>
      <c r="C930" s="7"/>
      <c r="D930" s="7"/>
      <c r="E930" s="5"/>
      <c r="F930" s="5"/>
      <c r="G930" s="7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5.75" customHeight="1">
      <c r="A931" s="5"/>
      <c r="B931" s="5"/>
      <c r="C931" s="7"/>
      <c r="D931" s="7"/>
      <c r="E931" s="5"/>
      <c r="F931" s="5"/>
      <c r="G931" s="7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5.75" customHeight="1">
      <c r="A932" s="5"/>
      <c r="B932" s="5"/>
      <c r="C932" s="7"/>
      <c r="D932" s="7"/>
      <c r="E932" s="5"/>
      <c r="F932" s="5"/>
      <c r="G932" s="7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5.75" customHeight="1">
      <c r="A933" s="5"/>
      <c r="B933" s="5"/>
      <c r="C933" s="7"/>
      <c r="D933" s="7"/>
      <c r="E933" s="5"/>
      <c r="F933" s="5"/>
      <c r="G933" s="7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5.75" customHeight="1">
      <c r="A934" s="5"/>
      <c r="B934" s="5"/>
      <c r="C934" s="7"/>
      <c r="D934" s="7"/>
      <c r="E934" s="5"/>
      <c r="F934" s="5"/>
      <c r="G934" s="7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5.75" customHeight="1">
      <c r="A935" s="5"/>
      <c r="B935" s="5"/>
      <c r="C935" s="7"/>
      <c r="D935" s="7"/>
      <c r="E935" s="5"/>
      <c r="F935" s="5"/>
      <c r="G935" s="7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5.75" customHeight="1">
      <c r="A936" s="5"/>
      <c r="B936" s="5"/>
      <c r="C936" s="7"/>
      <c r="D936" s="7"/>
      <c r="E936" s="5"/>
      <c r="F936" s="5"/>
      <c r="G936" s="7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5.75" customHeight="1">
      <c r="A937" s="5"/>
      <c r="B937" s="5"/>
      <c r="C937" s="7"/>
      <c r="D937" s="7"/>
      <c r="E937" s="5"/>
      <c r="F937" s="5"/>
      <c r="G937" s="7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5.75" customHeight="1">
      <c r="A938" s="5"/>
      <c r="B938" s="5"/>
      <c r="C938" s="7"/>
      <c r="D938" s="7"/>
      <c r="E938" s="5"/>
      <c r="F938" s="5"/>
      <c r="G938" s="7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5.75" customHeight="1">
      <c r="A939" s="5"/>
      <c r="B939" s="5"/>
      <c r="C939" s="7"/>
      <c r="D939" s="7"/>
      <c r="E939" s="5"/>
      <c r="F939" s="5"/>
      <c r="G939" s="7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5.75" customHeight="1">
      <c r="A940" s="5"/>
      <c r="B940" s="5"/>
      <c r="C940" s="7"/>
      <c r="D940" s="7"/>
      <c r="E940" s="5"/>
      <c r="F940" s="5"/>
      <c r="G940" s="7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5.75" customHeight="1">
      <c r="A941" s="5"/>
      <c r="B941" s="5"/>
      <c r="C941" s="7"/>
      <c r="D941" s="7"/>
      <c r="E941" s="5"/>
      <c r="F941" s="5"/>
      <c r="G941" s="7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5.75" customHeight="1">
      <c r="A942" s="5"/>
      <c r="B942" s="5"/>
      <c r="C942" s="7"/>
      <c r="D942" s="7"/>
      <c r="E942" s="5"/>
      <c r="F942" s="5"/>
      <c r="G942" s="7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5.75" customHeight="1">
      <c r="A943" s="5"/>
      <c r="B943" s="5"/>
      <c r="C943" s="7"/>
      <c r="D943" s="7"/>
      <c r="E943" s="5"/>
      <c r="F943" s="5"/>
      <c r="G943" s="7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5.75" customHeight="1">
      <c r="A944" s="5"/>
      <c r="B944" s="5"/>
      <c r="C944" s="7"/>
      <c r="D944" s="7"/>
      <c r="E944" s="5"/>
      <c r="F944" s="5"/>
      <c r="G944" s="7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5.75" customHeight="1">
      <c r="A945" s="5"/>
      <c r="B945" s="5"/>
      <c r="C945" s="7"/>
      <c r="D945" s="7"/>
      <c r="E945" s="5"/>
      <c r="F945" s="5"/>
      <c r="G945" s="7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5.75" customHeight="1">
      <c r="A946" s="5"/>
      <c r="B946" s="5"/>
      <c r="C946" s="7"/>
      <c r="D946" s="7"/>
      <c r="E946" s="5"/>
      <c r="F946" s="5"/>
      <c r="G946" s="7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5.75" customHeight="1">
      <c r="A947" s="5"/>
      <c r="B947" s="5"/>
      <c r="C947" s="7"/>
      <c r="D947" s="7"/>
      <c r="E947" s="5"/>
      <c r="F947" s="5"/>
      <c r="G947" s="7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5.75" customHeight="1">
      <c r="A948" s="5"/>
      <c r="B948" s="5"/>
      <c r="C948" s="7"/>
      <c r="D948" s="7"/>
      <c r="E948" s="5"/>
      <c r="F948" s="5"/>
      <c r="G948" s="7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5.75" customHeight="1">
      <c r="A949" s="5"/>
      <c r="B949" s="5"/>
      <c r="C949" s="7"/>
      <c r="D949" s="7"/>
      <c r="E949" s="5"/>
      <c r="F949" s="5"/>
      <c r="G949" s="7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5.75" customHeight="1">
      <c r="A950" s="5"/>
      <c r="B950" s="5"/>
      <c r="C950" s="7"/>
      <c r="D950" s="7"/>
      <c r="E950" s="5"/>
      <c r="F950" s="5"/>
      <c r="G950" s="7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5.75" customHeight="1">
      <c r="A951" s="5"/>
      <c r="B951" s="5"/>
      <c r="C951" s="7"/>
      <c r="D951" s="7"/>
      <c r="E951" s="5"/>
      <c r="F951" s="5"/>
      <c r="G951" s="7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5.75" customHeight="1">
      <c r="A952" s="5"/>
      <c r="B952" s="5"/>
      <c r="C952" s="7"/>
      <c r="D952" s="7"/>
      <c r="E952" s="5"/>
      <c r="F952" s="5"/>
      <c r="G952" s="7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5.75" customHeight="1">
      <c r="A953" s="5"/>
      <c r="B953" s="5"/>
      <c r="C953" s="7"/>
      <c r="D953" s="7"/>
      <c r="E953" s="5"/>
      <c r="F953" s="5"/>
      <c r="G953" s="7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5.75" customHeight="1">
      <c r="A954" s="5"/>
      <c r="B954" s="5"/>
      <c r="C954" s="7"/>
      <c r="D954" s="7"/>
      <c r="E954" s="5"/>
      <c r="F954" s="5"/>
      <c r="G954" s="7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5.75" customHeight="1">
      <c r="A955" s="5"/>
      <c r="B955" s="5"/>
      <c r="C955" s="7"/>
      <c r="D955" s="7"/>
      <c r="E955" s="5"/>
      <c r="F955" s="5"/>
      <c r="G955" s="7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5.75" customHeight="1">
      <c r="A956" s="5"/>
      <c r="B956" s="5"/>
      <c r="C956" s="7"/>
      <c r="D956" s="7"/>
      <c r="E956" s="5"/>
      <c r="F956" s="5"/>
      <c r="G956" s="7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5.75" customHeight="1">
      <c r="A957" s="5"/>
      <c r="B957" s="5"/>
      <c r="C957" s="7"/>
      <c r="D957" s="7"/>
      <c r="E957" s="5"/>
      <c r="F957" s="5"/>
      <c r="G957" s="7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5.75" customHeight="1">
      <c r="A958" s="5"/>
      <c r="B958" s="5"/>
      <c r="C958" s="7"/>
      <c r="D958" s="7"/>
      <c r="E958" s="5"/>
      <c r="F958" s="5"/>
      <c r="G958" s="7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5.75" customHeight="1">
      <c r="A959" s="5"/>
      <c r="B959" s="5"/>
      <c r="C959" s="7"/>
      <c r="D959" s="7"/>
      <c r="E959" s="5"/>
      <c r="F959" s="5"/>
      <c r="G959" s="7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5.75" customHeight="1">
      <c r="A960" s="5"/>
      <c r="B960" s="5"/>
      <c r="C960" s="7"/>
      <c r="D960" s="7"/>
      <c r="E960" s="5"/>
      <c r="F960" s="5"/>
      <c r="G960" s="7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5.75" customHeight="1">
      <c r="A961" s="5"/>
      <c r="B961" s="5"/>
      <c r="C961" s="7"/>
      <c r="D961" s="7"/>
      <c r="E961" s="5"/>
      <c r="F961" s="5"/>
      <c r="G961" s="7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5.75" customHeight="1">
      <c r="A962" s="5"/>
      <c r="B962" s="5"/>
      <c r="C962" s="7"/>
      <c r="D962" s="7"/>
      <c r="E962" s="5"/>
      <c r="F962" s="5"/>
      <c r="G962" s="7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5.75" customHeight="1">
      <c r="A963" s="5"/>
      <c r="B963" s="5"/>
      <c r="C963" s="7"/>
      <c r="D963" s="7"/>
      <c r="E963" s="5"/>
      <c r="F963" s="5"/>
      <c r="G963" s="7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5.75" customHeight="1">
      <c r="A964" s="5"/>
      <c r="B964" s="5"/>
      <c r="C964" s="7"/>
      <c r="D964" s="7"/>
      <c r="E964" s="5"/>
      <c r="F964" s="5"/>
      <c r="G964" s="7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5.75" customHeight="1">
      <c r="A965" s="5"/>
      <c r="B965" s="5"/>
      <c r="C965" s="7"/>
      <c r="D965" s="7"/>
      <c r="E965" s="5"/>
      <c r="F965" s="5"/>
      <c r="G965" s="7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5.75" customHeight="1">
      <c r="A966" s="5"/>
      <c r="B966" s="5"/>
      <c r="C966" s="7"/>
      <c r="D966" s="7"/>
      <c r="E966" s="5"/>
      <c r="F966" s="5"/>
      <c r="G966" s="7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5.75" customHeight="1">
      <c r="A967" s="5"/>
      <c r="B967" s="5"/>
      <c r="C967" s="7"/>
      <c r="D967" s="7"/>
      <c r="E967" s="5"/>
      <c r="F967" s="5"/>
      <c r="G967" s="7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5.75" customHeight="1">
      <c r="A968" s="5"/>
      <c r="B968" s="5"/>
      <c r="C968" s="7"/>
      <c r="D968" s="7"/>
      <c r="E968" s="5"/>
      <c r="F968" s="5"/>
      <c r="G968" s="7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5.75" customHeight="1">
      <c r="A969" s="5"/>
      <c r="B969" s="5"/>
      <c r="C969" s="7"/>
      <c r="D969" s="7"/>
      <c r="E969" s="5"/>
      <c r="F969" s="5"/>
      <c r="G969" s="7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5.75" customHeight="1">
      <c r="A970" s="5"/>
      <c r="B970" s="5"/>
      <c r="C970" s="7"/>
      <c r="D970" s="7"/>
      <c r="E970" s="5"/>
      <c r="F970" s="5"/>
      <c r="G970" s="7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5.75" customHeight="1">
      <c r="A971" s="5"/>
      <c r="B971" s="5"/>
      <c r="C971" s="7"/>
      <c r="D971" s="7"/>
      <c r="E971" s="5"/>
      <c r="F971" s="5"/>
      <c r="G971" s="7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5.75" customHeight="1">
      <c r="A972" s="5"/>
      <c r="B972" s="5"/>
      <c r="C972" s="7"/>
      <c r="D972" s="7"/>
      <c r="E972" s="5"/>
      <c r="F972" s="5"/>
      <c r="G972" s="7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5.75" customHeight="1">
      <c r="A973" s="5"/>
      <c r="B973" s="5"/>
      <c r="C973" s="7"/>
      <c r="D973" s="7"/>
      <c r="E973" s="5"/>
      <c r="F973" s="5"/>
      <c r="G973" s="7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5.75" customHeight="1">
      <c r="A974" s="5"/>
      <c r="B974" s="5"/>
      <c r="C974" s="7"/>
      <c r="D974" s="7"/>
      <c r="E974" s="5"/>
      <c r="F974" s="5"/>
      <c r="G974" s="7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</sheetData>
  <mergeCells count="7">
    <mergeCell ref="F28:G28"/>
    <mergeCell ref="F31:G31"/>
    <mergeCell ref="B18:G18"/>
    <mergeCell ref="A1:G1"/>
    <mergeCell ref="A2:G2"/>
    <mergeCell ref="B7:G7"/>
    <mergeCell ref="B14:G14"/>
  </mergeCells>
  <conditionalFormatting sqref="E8:G11">
    <cfRule type="notContainsBlanks" dxfId="0" priority="1">
      <formula>LEN(TRIM(E8))&gt;0</formula>
    </cfRule>
  </conditionalFormatting>
  <pageMargins left="0.75" right="0.75" top="1" bottom="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03"/>
  <sheetViews>
    <sheetView tabSelected="1" zoomScale="95" zoomScaleNormal="95" workbookViewId="0">
      <selection activeCell="E4" sqref="E4:G4"/>
    </sheetView>
  </sheetViews>
  <sheetFormatPr defaultColWidth="14.42578125" defaultRowHeight="15" customHeight="1"/>
  <cols>
    <col min="1" max="1" width="8.28515625" style="275" customWidth="1"/>
    <col min="2" max="2" width="8.85546875" style="289" customWidth="1"/>
    <col min="3" max="3" width="59" style="276" customWidth="1"/>
    <col min="4" max="4" width="24.7109375" style="226" customWidth="1"/>
    <col min="5" max="5" width="14.140625" customWidth="1"/>
    <col min="6" max="6" width="13.42578125" customWidth="1"/>
    <col min="7" max="7" width="14.28515625" customWidth="1"/>
    <col min="8" max="22" width="10.7109375" customWidth="1"/>
  </cols>
  <sheetData>
    <row r="1" spans="1:22" s="224" customFormat="1" ht="15" customHeight="1">
      <c r="A1" s="275"/>
      <c r="B1" s="289"/>
      <c r="C1" s="276"/>
      <c r="D1" s="226"/>
      <c r="E1" s="407" t="s">
        <v>231</v>
      </c>
      <c r="F1" s="407"/>
      <c r="G1" s="407"/>
    </row>
    <row r="2" spans="1:22" s="224" customFormat="1" ht="15" customHeight="1">
      <c r="A2" s="275"/>
      <c r="B2" s="289"/>
      <c r="C2" s="276"/>
      <c r="D2" s="226"/>
      <c r="E2" s="407" t="s">
        <v>542</v>
      </c>
      <c r="F2" s="407"/>
      <c r="G2" s="407"/>
    </row>
    <row r="3" spans="1:22" s="224" customFormat="1" ht="5.25" customHeight="1">
      <c r="A3" s="275"/>
      <c r="B3" s="289"/>
      <c r="C3" s="276"/>
      <c r="D3" s="226"/>
      <c r="E3" s="407"/>
      <c r="F3" s="407"/>
      <c r="G3" s="407"/>
    </row>
    <row r="4" spans="1:22" s="224" customFormat="1" ht="15" customHeight="1">
      <c r="A4" s="275"/>
      <c r="B4" s="289"/>
      <c r="C4" s="276"/>
      <c r="D4" s="226"/>
      <c r="E4" s="407" t="s">
        <v>549</v>
      </c>
      <c r="F4" s="407"/>
      <c r="G4" s="407"/>
    </row>
    <row r="5" spans="1:22" s="224" customFormat="1" ht="9" customHeight="1">
      <c r="A5" s="275"/>
      <c r="B5" s="289"/>
      <c r="C5" s="276"/>
      <c r="D5" s="226"/>
    </row>
    <row r="6" spans="1:22" s="224" customFormat="1" ht="6.75" customHeight="1">
      <c r="A6" s="275"/>
      <c r="B6" s="289"/>
      <c r="C6" s="276"/>
      <c r="D6" s="226"/>
    </row>
    <row r="7" spans="1:22" s="224" customFormat="1" ht="15" customHeight="1">
      <c r="A7" s="275"/>
      <c r="B7" s="289"/>
      <c r="C7" s="406" t="s">
        <v>248</v>
      </c>
      <c r="D7" s="407"/>
      <c r="E7" s="407"/>
      <c r="F7" s="407"/>
      <c r="G7" s="407"/>
    </row>
    <row r="8" spans="1:22" s="224" customFormat="1" ht="15" customHeight="1">
      <c r="A8" s="275"/>
      <c r="B8" s="289"/>
      <c r="C8" s="407"/>
      <c r="D8" s="407"/>
      <c r="E8" s="407"/>
      <c r="F8" s="407"/>
      <c r="G8" s="407"/>
    </row>
    <row r="9" spans="1:22" s="224" customFormat="1" ht="15" customHeight="1">
      <c r="A9" s="275"/>
      <c r="B9" s="289"/>
      <c r="C9" s="407"/>
      <c r="D9" s="407"/>
      <c r="E9" s="407"/>
      <c r="F9" s="407"/>
      <c r="G9" s="407"/>
    </row>
    <row r="10" spans="1:22" s="224" customFormat="1" ht="47.25" customHeight="1">
      <c r="A10" s="275"/>
      <c r="B10" s="289"/>
      <c r="C10" s="407"/>
      <c r="D10" s="407"/>
      <c r="E10" s="407"/>
      <c r="F10" s="407"/>
      <c r="G10" s="407"/>
    </row>
    <row r="11" spans="1:22" s="224" customFormat="1" ht="18" customHeight="1">
      <c r="A11" s="275"/>
      <c r="B11" s="289"/>
      <c r="C11" s="414" t="s">
        <v>233</v>
      </c>
      <c r="D11" s="414"/>
      <c r="E11" s="414"/>
      <c r="F11" s="414"/>
      <c r="G11" s="264">
        <v>153</v>
      </c>
    </row>
    <row r="12" spans="1:22" s="224" customFormat="1" ht="15" customHeight="1">
      <c r="A12" s="275"/>
      <c r="B12" s="289"/>
      <c r="C12" s="428" t="s">
        <v>234</v>
      </c>
      <c r="D12" s="428"/>
      <c r="E12" s="428"/>
      <c r="F12" s="428"/>
      <c r="G12" s="234">
        <v>149.18</v>
      </c>
    </row>
    <row r="13" spans="1:22" s="224" customFormat="1" ht="15" customHeight="1" thickBot="1">
      <c r="A13" s="275"/>
      <c r="B13" s="289"/>
      <c r="C13" s="276"/>
      <c r="D13" s="226"/>
    </row>
    <row r="14" spans="1:22" ht="51" customHeight="1">
      <c r="B14" s="399" t="s">
        <v>354</v>
      </c>
      <c r="C14" s="435" t="s">
        <v>174</v>
      </c>
      <c r="D14" s="437" t="s">
        <v>175</v>
      </c>
      <c r="E14" s="431" t="s">
        <v>471</v>
      </c>
      <c r="F14" s="431" t="s">
        <v>472</v>
      </c>
      <c r="G14" s="433" t="s">
        <v>547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ht="1.5" customHeight="1">
      <c r="B15" s="400"/>
      <c r="C15" s="436"/>
      <c r="D15" s="438"/>
      <c r="E15" s="432"/>
      <c r="F15" s="432"/>
      <c r="G15" s="43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s="224" customFormat="1" ht="21.75" customHeight="1">
      <c r="A16" s="275"/>
      <c r="B16" s="290" t="s">
        <v>473</v>
      </c>
      <c r="C16" s="410" t="s">
        <v>190</v>
      </c>
      <c r="D16" s="410"/>
      <c r="E16" s="410"/>
      <c r="F16" s="410"/>
      <c r="G16" s="280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2:22" ht="41.25" customHeight="1">
      <c r="B17" s="291" t="s">
        <v>360</v>
      </c>
      <c r="C17" s="281" t="s">
        <v>200</v>
      </c>
      <c r="D17" s="279" t="s">
        <v>170</v>
      </c>
      <c r="E17" s="278">
        <v>1</v>
      </c>
      <c r="F17" s="278" t="s">
        <v>177</v>
      </c>
      <c r="G17" s="282">
        <f>G12</f>
        <v>149.18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2:22" ht="29.25" customHeight="1">
      <c r="B18" s="386" t="s">
        <v>363</v>
      </c>
      <c r="C18" s="404" t="s">
        <v>191</v>
      </c>
      <c r="D18" s="397" t="s">
        <v>170</v>
      </c>
      <c r="E18" s="396">
        <v>1</v>
      </c>
      <c r="F18" s="396" t="s">
        <v>177</v>
      </c>
      <c r="G18" s="398">
        <v>149.18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22" ht="22.5" customHeight="1">
      <c r="B19" s="386"/>
      <c r="C19" s="404"/>
      <c r="D19" s="397"/>
      <c r="E19" s="396"/>
      <c r="F19" s="396"/>
      <c r="G19" s="398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2:22" ht="43.5" customHeight="1">
      <c r="B20" s="386" t="s">
        <v>365</v>
      </c>
      <c r="C20" s="404" t="s">
        <v>192</v>
      </c>
      <c r="D20" s="397" t="s">
        <v>170</v>
      </c>
      <c r="E20" s="396">
        <v>1</v>
      </c>
      <c r="F20" s="396" t="s">
        <v>178</v>
      </c>
      <c r="G20" s="398">
        <v>89.51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2:22" ht="17.25" customHeight="1">
      <c r="B21" s="386"/>
      <c r="C21" s="404"/>
      <c r="D21" s="397"/>
      <c r="E21" s="396"/>
      <c r="F21" s="396"/>
      <c r="G21" s="398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2:22" ht="29.25" customHeight="1">
      <c r="B22" s="386" t="s">
        <v>367</v>
      </c>
      <c r="C22" s="404" t="s">
        <v>216</v>
      </c>
      <c r="D22" s="397" t="s">
        <v>170</v>
      </c>
      <c r="E22" s="396">
        <v>1</v>
      </c>
      <c r="F22" s="396" t="s">
        <v>178</v>
      </c>
      <c r="G22" s="398">
        <v>89.51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2:22" ht="31.5" customHeight="1">
      <c r="B23" s="386"/>
      <c r="C23" s="404"/>
      <c r="D23" s="397"/>
      <c r="E23" s="396"/>
      <c r="F23" s="396"/>
      <c r="G23" s="39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2:22" ht="58.5" customHeight="1">
      <c r="B24" s="386" t="s">
        <v>369</v>
      </c>
      <c r="C24" s="404" t="s">
        <v>243</v>
      </c>
      <c r="D24" s="397" t="s">
        <v>28</v>
      </c>
      <c r="E24" s="396">
        <v>1</v>
      </c>
      <c r="F24" s="396" t="s">
        <v>177</v>
      </c>
      <c r="G24" s="398">
        <v>153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2:22" ht="13.5" customHeight="1">
      <c r="B25" s="386"/>
      <c r="C25" s="404"/>
      <c r="D25" s="397"/>
      <c r="E25" s="396"/>
      <c r="F25" s="396"/>
      <c r="G25" s="398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2:22" ht="21" customHeight="1">
      <c r="B26" s="386"/>
      <c r="C26" s="404"/>
      <c r="D26" s="397"/>
      <c r="E26" s="396"/>
      <c r="F26" s="396"/>
      <c r="G26" s="39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2:22" ht="29.25" customHeight="1">
      <c r="B27" s="386" t="s">
        <v>371</v>
      </c>
      <c r="C27" s="404" t="s">
        <v>193</v>
      </c>
      <c r="D27" s="397" t="s">
        <v>170</v>
      </c>
      <c r="E27" s="396">
        <v>1</v>
      </c>
      <c r="F27" s="396" t="s">
        <v>178</v>
      </c>
      <c r="G27" s="398">
        <v>89.51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2:22" ht="13.5" customHeight="1">
      <c r="B28" s="386"/>
      <c r="C28" s="404"/>
      <c r="D28" s="397"/>
      <c r="E28" s="396"/>
      <c r="F28" s="396"/>
      <c r="G28" s="398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2:22" ht="45" customHeight="1">
      <c r="B29" s="386" t="s">
        <v>373</v>
      </c>
      <c r="C29" s="404" t="s">
        <v>217</v>
      </c>
      <c r="D29" s="397" t="s">
        <v>194</v>
      </c>
      <c r="E29" s="396">
        <v>1</v>
      </c>
      <c r="F29" s="396" t="s">
        <v>179</v>
      </c>
      <c r="G29" s="398">
        <v>223.77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2:22" ht="13.5" customHeight="1">
      <c r="B30" s="386"/>
      <c r="C30" s="404"/>
      <c r="D30" s="397"/>
      <c r="E30" s="396"/>
      <c r="F30" s="396"/>
      <c r="G30" s="398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2:22" ht="13.5" customHeight="1">
      <c r="B31" s="386"/>
      <c r="C31" s="404"/>
      <c r="D31" s="397"/>
      <c r="E31" s="396"/>
      <c r="F31" s="396"/>
      <c r="G31" s="398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2:22" ht="36.75" customHeight="1">
      <c r="B32" s="386"/>
      <c r="C32" s="404"/>
      <c r="D32" s="397"/>
      <c r="E32" s="396"/>
      <c r="F32" s="396"/>
      <c r="G32" s="398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ht="32.25" customHeight="1">
      <c r="B33" s="291" t="s">
        <v>375</v>
      </c>
      <c r="C33" s="281" t="s">
        <v>201</v>
      </c>
      <c r="D33" s="279" t="s">
        <v>170</v>
      </c>
      <c r="E33" s="278">
        <v>3</v>
      </c>
      <c r="F33" s="278" t="s">
        <v>177</v>
      </c>
      <c r="G33" s="277">
        <v>149.18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24" customFormat="1" ht="21.75" customHeight="1">
      <c r="A34" s="275"/>
      <c r="B34" s="290" t="s">
        <v>379</v>
      </c>
      <c r="C34" s="429" t="s">
        <v>199</v>
      </c>
      <c r="D34" s="429"/>
      <c r="E34" s="429"/>
      <c r="F34" s="429"/>
      <c r="G34" s="430"/>
      <c r="H34" s="22"/>
      <c r="I34" s="22"/>
      <c r="J34" s="227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ht="14.25" customHeight="1">
      <c r="B35" s="386" t="s">
        <v>381</v>
      </c>
      <c r="C35" s="404" t="s">
        <v>218</v>
      </c>
      <c r="D35" s="397" t="s">
        <v>170</v>
      </c>
      <c r="E35" s="278">
        <v>1</v>
      </c>
      <c r="F35" s="278" t="s">
        <v>180</v>
      </c>
      <c r="G35" s="354" t="s">
        <v>249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ht="20.25" customHeight="1">
      <c r="B36" s="386"/>
      <c r="C36" s="404"/>
      <c r="D36" s="397"/>
      <c r="E36" s="278">
        <v>1</v>
      </c>
      <c r="F36" s="278" t="s">
        <v>177</v>
      </c>
      <c r="G36" s="354">
        <v>149.18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2" ht="21.75" customHeight="1">
      <c r="B37" s="386"/>
      <c r="C37" s="404"/>
      <c r="D37" s="351" t="s">
        <v>28</v>
      </c>
      <c r="E37" s="352" t="s">
        <v>195</v>
      </c>
      <c r="F37" s="278" t="s">
        <v>177</v>
      </c>
      <c r="G37" s="355">
        <v>153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s="224" customFormat="1" ht="21" customHeight="1">
      <c r="A38" s="275"/>
      <c r="B38" s="290" t="s">
        <v>389</v>
      </c>
      <c r="C38" s="410" t="s">
        <v>226</v>
      </c>
      <c r="D38" s="410"/>
      <c r="E38" s="410"/>
      <c r="F38" s="410"/>
      <c r="G38" s="411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ht="13.5" customHeight="1">
      <c r="B39" s="386" t="s">
        <v>391</v>
      </c>
      <c r="C39" s="404" t="s">
        <v>181</v>
      </c>
      <c r="D39" s="397" t="s">
        <v>170</v>
      </c>
      <c r="E39" s="396">
        <v>1</v>
      </c>
      <c r="F39" s="439" t="s">
        <v>182</v>
      </c>
      <c r="G39" s="398">
        <v>49.73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ht="22.5" customHeight="1">
      <c r="B40" s="386"/>
      <c r="C40" s="404"/>
      <c r="D40" s="397"/>
      <c r="E40" s="396"/>
      <c r="F40" s="439"/>
      <c r="G40" s="398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7.25" customHeight="1">
      <c r="B41" s="290" t="s">
        <v>399</v>
      </c>
      <c r="C41" s="412" t="s">
        <v>223</v>
      </c>
      <c r="D41" s="412"/>
      <c r="E41" s="412"/>
      <c r="F41" s="412"/>
      <c r="G41" s="413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ht="44.25" customHeight="1">
      <c r="B42" s="386" t="s">
        <v>401</v>
      </c>
      <c r="C42" s="404" t="s">
        <v>244</v>
      </c>
      <c r="D42" s="397" t="s">
        <v>170</v>
      </c>
      <c r="E42" s="396">
        <v>1</v>
      </c>
      <c r="F42" s="396" t="s">
        <v>177</v>
      </c>
      <c r="G42" s="398">
        <v>149.18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ht="30" customHeight="1">
      <c r="B43" s="386"/>
      <c r="C43" s="404"/>
      <c r="D43" s="397"/>
      <c r="E43" s="396"/>
      <c r="F43" s="396"/>
      <c r="G43" s="398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22" ht="44.25" customHeight="1">
      <c r="B44" s="386" t="s">
        <v>403</v>
      </c>
      <c r="C44" s="404" t="s">
        <v>202</v>
      </c>
      <c r="D44" s="397" t="s">
        <v>170</v>
      </c>
      <c r="E44" s="396">
        <v>1</v>
      </c>
      <c r="F44" s="396" t="s">
        <v>177</v>
      </c>
      <c r="G44" s="398">
        <v>149.18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22" ht="30.75" customHeight="1">
      <c r="B45" s="386"/>
      <c r="C45" s="404"/>
      <c r="D45" s="397"/>
      <c r="E45" s="396"/>
      <c r="F45" s="396"/>
      <c r="G45" s="398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</row>
    <row r="46" spans="1:22" ht="13.5" customHeight="1">
      <c r="B46" s="386" t="s">
        <v>405</v>
      </c>
      <c r="C46" s="404" t="s">
        <v>196</v>
      </c>
      <c r="D46" s="397" t="s">
        <v>170</v>
      </c>
      <c r="E46" s="396">
        <v>1</v>
      </c>
      <c r="F46" s="396" t="s">
        <v>183</v>
      </c>
      <c r="G46" s="398">
        <v>74.59</v>
      </c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 ht="21" customHeight="1">
      <c r="B47" s="386"/>
      <c r="C47" s="404"/>
      <c r="D47" s="397"/>
      <c r="E47" s="396"/>
      <c r="F47" s="396"/>
      <c r="G47" s="39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</row>
    <row r="48" spans="1:22" ht="94.5" customHeight="1">
      <c r="B48" s="386"/>
      <c r="C48" s="281" t="s">
        <v>245</v>
      </c>
      <c r="D48" s="279" t="s">
        <v>170</v>
      </c>
      <c r="E48" s="278">
        <v>1</v>
      </c>
      <c r="F48" s="278" t="s">
        <v>184</v>
      </c>
      <c r="G48" s="277">
        <v>111.89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 ht="30.75" customHeight="1">
      <c r="B49" s="386" t="s">
        <v>408</v>
      </c>
      <c r="C49" s="404" t="s">
        <v>246</v>
      </c>
      <c r="D49" s="397" t="s">
        <v>170</v>
      </c>
      <c r="E49" s="396">
        <v>1</v>
      </c>
      <c r="F49" s="396" t="s">
        <v>177</v>
      </c>
      <c r="G49" s="398">
        <v>149.18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1:22" ht="29.25" customHeight="1">
      <c r="B50" s="386"/>
      <c r="C50" s="404"/>
      <c r="D50" s="397"/>
      <c r="E50" s="396"/>
      <c r="F50" s="396"/>
      <c r="G50" s="39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</row>
    <row r="51" spans="1:22" ht="39.75" customHeight="1">
      <c r="B51" s="291" t="s">
        <v>411</v>
      </c>
      <c r="C51" s="281" t="s">
        <v>219</v>
      </c>
      <c r="D51" s="279" t="s">
        <v>28</v>
      </c>
      <c r="E51" s="278">
        <v>1</v>
      </c>
      <c r="F51" s="278" t="s">
        <v>179</v>
      </c>
      <c r="G51" s="282">
        <v>229.5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</row>
    <row r="52" spans="1:22" ht="42" customHeight="1">
      <c r="B52" s="386" t="s">
        <v>474</v>
      </c>
      <c r="C52" s="404" t="s">
        <v>220</v>
      </c>
      <c r="D52" s="397" t="s">
        <v>28</v>
      </c>
      <c r="E52" s="396">
        <v>1</v>
      </c>
      <c r="F52" s="396" t="s">
        <v>177</v>
      </c>
      <c r="G52" s="403">
        <v>153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ht="17.25" hidden="1" customHeight="1">
      <c r="B53" s="386"/>
      <c r="C53" s="404"/>
      <c r="D53" s="397"/>
      <c r="E53" s="396"/>
      <c r="F53" s="396"/>
      <c r="G53" s="403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ht="36.75" customHeight="1">
      <c r="B54" s="386" t="s">
        <v>475</v>
      </c>
      <c r="C54" s="404" t="s">
        <v>221</v>
      </c>
      <c r="D54" s="397" t="s">
        <v>28</v>
      </c>
      <c r="E54" s="396">
        <v>1</v>
      </c>
      <c r="F54" s="396" t="s">
        <v>177</v>
      </c>
      <c r="G54" s="403">
        <v>153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ht="3" hidden="1" customHeight="1">
      <c r="B55" s="386"/>
      <c r="C55" s="404"/>
      <c r="D55" s="397"/>
      <c r="E55" s="396"/>
      <c r="F55" s="396"/>
      <c r="G55" s="403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ht="52.5" customHeight="1">
      <c r="B56" s="386" t="s">
        <v>476</v>
      </c>
      <c r="C56" s="404" t="s">
        <v>222</v>
      </c>
      <c r="D56" s="397" t="s">
        <v>170</v>
      </c>
      <c r="E56" s="396">
        <v>1</v>
      </c>
      <c r="F56" s="396" t="s">
        <v>177</v>
      </c>
      <c r="G56" s="398">
        <v>149.18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ht="23.25" customHeight="1">
      <c r="B57" s="386"/>
      <c r="C57" s="404"/>
      <c r="D57" s="397"/>
      <c r="E57" s="396"/>
      <c r="F57" s="396"/>
      <c r="G57" s="39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ht="52.5" customHeight="1">
      <c r="B58" s="386" t="s">
        <v>477</v>
      </c>
      <c r="C58" s="404" t="s">
        <v>247</v>
      </c>
      <c r="D58" s="397" t="s">
        <v>28</v>
      </c>
      <c r="E58" s="396">
        <v>1</v>
      </c>
      <c r="F58" s="396" t="s">
        <v>185</v>
      </c>
      <c r="G58" s="398" t="s">
        <v>250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1:22" ht="3.75" customHeight="1">
      <c r="B59" s="386"/>
      <c r="C59" s="404"/>
      <c r="D59" s="397"/>
      <c r="E59" s="396"/>
      <c r="F59" s="396"/>
      <c r="G59" s="398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ht="33.75" customHeight="1">
      <c r="B60" s="291" t="s">
        <v>478</v>
      </c>
      <c r="C60" s="281" t="s">
        <v>203</v>
      </c>
      <c r="D60" s="279" t="s">
        <v>170</v>
      </c>
      <c r="E60" s="278">
        <v>1</v>
      </c>
      <c r="F60" s="278" t="s">
        <v>186</v>
      </c>
      <c r="G60" s="277">
        <v>298.36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s="224" customFormat="1" ht="18.75" customHeight="1">
      <c r="A61" s="275"/>
      <c r="B61" s="290" t="s">
        <v>414</v>
      </c>
      <c r="C61" s="410" t="s">
        <v>225</v>
      </c>
      <c r="D61" s="410"/>
      <c r="E61" s="410"/>
      <c r="F61" s="410"/>
      <c r="G61" s="411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ht="13.5" customHeight="1">
      <c r="B62" s="386" t="s">
        <v>415</v>
      </c>
      <c r="C62" s="404" t="s">
        <v>197</v>
      </c>
      <c r="D62" s="397" t="s">
        <v>170</v>
      </c>
      <c r="E62" s="396">
        <v>1</v>
      </c>
      <c r="F62" s="396" t="s">
        <v>183</v>
      </c>
      <c r="G62" s="398">
        <v>74.59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ht="24" customHeight="1">
      <c r="B63" s="386"/>
      <c r="C63" s="404"/>
      <c r="D63" s="397"/>
      <c r="E63" s="396"/>
      <c r="F63" s="396"/>
      <c r="G63" s="398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ht="20.25" customHeight="1">
      <c r="B64" s="290" t="s">
        <v>429</v>
      </c>
      <c r="C64" s="408" t="s">
        <v>187</v>
      </c>
      <c r="D64" s="408"/>
      <c r="E64" s="408"/>
      <c r="F64" s="408"/>
      <c r="G64" s="409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2:22" ht="37.5" customHeight="1">
      <c r="B65" s="291" t="s">
        <v>479</v>
      </c>
      <c r="C65" s="281" t="s">
        <v>204</v>
      </c>
      <c r="D65" s="279" t="s">
        <v>28</v>
      </c>
      <c r="E65" s="278">
        <v>1</v>
      </c>
      <c r="F65" s="278" t="s">
        <v>177</v>
      </c>
      <c r="G65" s="282">
        <v>153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2:22" ht="19.5" customHeight="1">
      <c r="B66" s="291" t="s">
        <v>480</v>
      </c>
      <c r="C66" s="281" t="s">
        <v>205</v>
      </c>
      <c r="D66" s="279" t="s">
        <v>28</v>
      </c>
      <c r="E66" s="278">
        <v>4</v>
      </c>
      <c r="F66" s="278" t="s">
        <v>177</v>
      </c>
      <c r="G66" s="282">
        <v>153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2:22" ht="17.25" customHeight="1">
      <c r="B67" s="291" t="s">
        <v>481</v>
      </c>
      <c r="C67" s="281" t="s">
        <v>206</v>
      </c>
      <c r="D67" s="279" t="s">
        <v>28</v>
      </c>
      <c r="E67" s="278">
        <v>1</v>
      </c>
      <c r="F67" s="278" t="s">
        <v>177</v>
      </c>
      <c r="G67" s="282">
        <v>153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2:22" ht="19.5" customHeight="1">
      <c r="B68" s="291" t="s">
        <v>482</v>
      </c>
      <c r="C68" s="281" t="s">
        <v>207</v>
      </c>
      <c r="D68" s="279" t="s">
        <v>28</v>
      </c>
      <c r="E68" s="278">
        <v>8</v>
      </c>
      <c r="F68" s="278" t="s">
        <v>177</v>
      </c>
      <c r="G68" s="282">
        <v>153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2:22" ht="21.75" customHeight="1">
      <c r="B69" s="291" t="s">
        <v>483</v>
      </c>
      <c r="C69" s="281" t="s">
        <v>208</v>
      </c>
      <c r="D69" s="279" t="s">
        <v>28</v>
      </c>
      <c r="E69" s="278">
        <v>4</v>
      </c>
      <c r="F69" s="278" t="s">
        <v>177</v>
      </c>
      <c r="G69" s="282">
        <v>153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2:22" ht="18" customHeight="1">
      <c r="B70" s="291" t="s">
        <v>484</v>
      </c>
      <c r="C70" s="281" t="s">
        <v>209</v>
      </c>
      <c r="D70" s="279" t="s">
        <v>28</v>
      </c>
      <c r="E70" s="278">
        <v>4</v>
      </c>
      <c r="F70" s="278" t="s">
        <v>177</v>
      </c>
      <c r="G70" s="282">
        <v>153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2:22" ht="18.75" customHeight="1">
      <c r="B71" s="291" t="s">
        <v>485</v>
      </c>
      <c r="C71" s="281" t="s">
        <v>210</v>
      </c>
      <c r="D71" s="279" t="s">
        <v>28</v>
      </c>
      <c r="E71" s="278">
        <v>4</v>
      </c>
      <c r="F71" s="278" t="s">
        <v>183</v>
      </c>
      <c r="G71" s="282">
        <v>76.5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2:22" ht="18" customHeight="1">
      <c r="B72" s="291" t="s">
        <v>486</v>
      </c>
      <c r="C72" s="281" t="s">
        <v>211</v>
      </c>
      <c r="D72" s="279" t="s">
        <v>28</v>
      </c>
      <c r="E72" s="278">
        <v>1</v>
      </c>
      <c r="F72" s="278" t="s">
        <v>183</v>
      </c>
      <c r="G72" s="282">
        <v>76.5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2:22" ht="18" customHeight="1">
      <c r="B73" s="291" t="s">
        <v>487</v>
      </c>
      <c r="C73" s="281" t="s">
        <v>198</v>
      </c>
      <c r="D73" s="279" t="s">
        <v>28</v>
      </c>
      <c r="E73" s="278">
        <v>1</v>
      </c>
      <c r="F73" s="278" t="s">
        <v>177</v>
      </c>
      <c r="G73" s="282">
        <v>153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22" ht="34.5" customHeight="1">
      <c r="B74" s="291" t="s">
        <v>488</v>
      </c>
      <c r="C74" s="281" t="s">
        <v>224</v>
      </c>
      <c r="D74" s="279" t="s">
        <v>28</v>
      </c>
      <c r="E74" s="278">
        <v>1</v>
      </c>
      <c r="F74" s="278" t="s">
        <v>183</v>
      </c>
      <c r="G74" s="282">
        <v>76.5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2:22" ht="62.25" customHeight="1">
      <c r="B75" s="290" t="s">
        <v>431</v>
      </c>
      <c r="C75" s="410" t="s">
        <v>251</v>
      </c>
      <c r="D75" s="410"/>
      <c r="E75" s="410"/>
      <c r="F75" s="410"/>
      <c r="G75" s="411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2:22" ht="36" customHeight="1">
      <c r="B76" s="291" t="s">
        <v>433</v>
      </c>
      <c r="C76" s="281" t="s">
        <v>212</v>
      </c>
      <c r="D76" s="279" t="s">
        <v>170</v>
      </c>
      <c r="E76" s="278">
        <v>1</v>
      </c>
      <c r="F76" s="278" t="s">
        <v>188</v>
      </c>
      <c r="G76" s="277">
        <v>1193.44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2:22" ht="36" customHeight="1">
      <c r="B77" s="291" t="s">
        <v>435</v>
      </c>
      <c r="C77" s="281" t="s">
        <v>213</v>
      </c>
      <c r="D77" s="279" t="s">
        <v>170</v>
      </c>
      <c r="E77" s="278">
        <v>1</v>
      </c>
      <c r="F77" s="278" t="s">
        <v>189</v>
      </c>
      <c r="G77" s="277">
        <v>596.72</v>
      </c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2:22" ht="39" customHeight="1">
      <c r="B78" s="291" t="s">
        <v>437</v>
      </c>
      <c r="C78" s="281" t="s">
        <v>214</v>
      </c>
      <c r="D78" s="279" t="s">
        <v>170</v>
      </c>
      <c r="E78" s="278">
        <v>2</v>
      </c>
      <c r="F78" s="278" t="s">
        <v>186</v>
      </c>
      <c r="G78" s="277">
        <v>298.36</v>
      </c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2:22" ht="73.5" customHeight="1">
      <c r="B79" s="386" t="s">
        <v>489</v>
      </c>
      <c r="C79" s="404" t="s">
        <v>227</v>
      </c>
      <c r="D79" s="397" t="s">
        <v>170</v>
      </c>
      <c r="E79" s="396">
        <v>1</v>
      </c>
      <c r="F79" s="396" t="s">
        <v>178</v>
      </c>
      <c r="G79" s="398">
        <v>89.51</v>
      </c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2:22" ht="10.5" customHeight="1">
      <c r="B80" s="386"/>
      <c r="C80" s="404"/>
      <c r="D80" s="397"/>
      <c r="E80" s="396"/>
      <c r="F80" s="396"/>
      <c r="G80" s="39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1:22" ht="0.75" customHeight="1">
      <c r="B81" s="291" t="s">
        <v>490</v>
      </c>
      <c r="C81" s="404"/>
      <c r="D81" s="397"/>
      <c r="E81" s="396"/>
      <c r="F81" s="396"/>
      <c r="G81" s="39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1:22" ht="30" customHeight="1">
      <c r="B82" s="386" t="s">
        <v>490</v>
      </c>
      <c r="C82" s="404" t="s">
        <v>228</v>
      </c>
      <c r="D82" s="397" t="s">
        <v>170</v>
      </c>
      <c r="E82" s="396">
        <v>8</v>
      </c>
      <c r="F82" s="396" t="s">
        <v>183</v>
      </c>
      <c r="G82" s="398">
        <v>74.59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ht="24.75" customHeight="1">
      <c r="B83" s="386"/>
      <c r="C83" s="404"/>
      <c r="D83" s="397"/>
      <c r="E83" s="396"/>
      <c r="F83" s="396"/>
      <c r="G83" s="39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1:22" ht="54.75" customHeight="1">
      <c r="B84" s="291" t="s">
        <v>491</v>
      </c>
      <c r="C84" s="281" t="s">
        <v>548</v>
      </c>
      <c r="D84" s="279" t="s">
        <v>28</v>
      </c>
      <c r="E84" s="278">
        <v>1</v>
      </c>
      <c r="F84" s="278" t="s">
        <v>177</v>
      </c>
      <c r="G84" s="282">
        <v>153</v>
      </c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</row>
    <row r="85" spans="1:22" ht="39" customHeight="1">
      <c r="B85" s="386" t="s">
        <v>492</v>
      </c>
      <c r="C85" s="404" t="s">
        <v>229</v>
      </c>
      <c r="D85" s="397" t="s">
        <v>170</v>
      </c>
      <c r="E85" s="396">
        <v>1</v>
      </c>
      <c r="F85" s="396" t="s">
        <v>177</v>
      </c>
      <c r="G85" s="398">
        <v>149.18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:22" ht="11.25" customHeight="1">
      <c r="B86" s="386"/>
      <c r="C86" s="404"/>
      <c r="D86" s="397"/>
      <c r="E86" s="396"/>
      <c r="F86" s="396"/>
      <c r="G86" s="398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:22" ht="31.5" customHeight="1">
      <c r="B87" s="386" t="s">
        <v>493</v>
      </c>
      <c r="C87" s="404" t="s">
        <v>230</v>
      </c>
      <c r="D87" s="397" t="s">
        <v>170</v>
      </c>
      <c r="E87" s="396">
        <v>1</v>
      </c>
      <c r="F87" s="396" t="s">
        <v>183</v>
      </c>
      <c r="G87" s="398">
        <v>74.59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:22" ht="25.5" customHeight="1">
      <c r="B88" s="386"/>
      <c r="C88" s="404"/>
      <c r="D88" s="397"/>
      <c r="E88" s="396"/>
      <c r="F88" s="396"/>
      <c r="G88" s="398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:22" ht="39.75" customHeight="1">
      <c r="B89" s="291" t="s">
        <v>494</v>
      </c>
      <c r="C89" s="281" t="s">
        <v>215</v>
      </c>
      <c r="D89" s="279" t="s">
        <v>170</v>
      </c>
      <c r="E89" s="278">
        <v>2</v>
      </c>
      <c r="F89" s="278" t="s">
        <v>179</v>
      </c>
      <c r="G89" s="277">
        <v>223.77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2" s="263" customFormat="1" ht="19.5" customHeight="1">
      <c r="A90" s="275"/>
      <c r="B90" s="290" t="s">
        <v>418</v>
      </c>
      <c r="C90" s="392" t="s">
        <v>252</v>
      </c>
      <c r="D90" s="392"/>
      <c r="E90" s="392"/>
      <c r="F90" s="392"/>
      <c r="G90" s="393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 s="263" customFormat="1" ht="16.5" customHeight="1">
      <c r="A91" s="275"/>
      <c r="B91" s="291"/>
      <c r="C91" s="401" t="s">
        <v>253</v>
      </c>
      <c r="D91" s="401"/>
      <c r="E91" s="401"/>
      <c r="F91" s="401"/>
      <c r="G91" s="402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1:22" s="263" customFormat="1" ht="35.25" customHeight="1">
      <c r="A92" s="275"/>
      <c r="B92" s="291" t="s">
        <v>495</v>
      </c>
      <c r="C92" s="353" t="s">
        <v>254</v>
      </c>
      <c r="D92" s="279" t="s">
        <v>170</v>
      </c>
      <c r="E92" s="267" t="s">
        <v>256</v>
      </c>
      <c r="F92" s="267" t="s">
        <v>260</v>
      </c>
      <c r="G92" s="284">
        <v>74.59</v>
      </c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1:22" s="263" customFormat="1" ht="37.5">
      <c r="A93" s="275"/>
      <c r="B93" s="291" t="s">
        <v>496</v>
      </c>
      <c r="C93" s="353" t="s">
        <v>255</v>
      </c>
      <c r="D93" s="279" t="s">
        <v>170</v>
      </c>
      <c r="E93" s="267" t="s">
        <v>256</v>
      </c>
      <c r="F93" s="267" t="s">
        <v>260</v>
      </c>
      <c r="G93" s="284">
        <v>74.59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2" s="265" customFormat="1" ht="71.25" customHeight="1">
      <c r="A94" s="275"/>
      <c r="B94" s="291" t="s">
        <v>497</v>
      </c>
      <c r="C94" s="353" t="s">
        <v>261</v>
      </c>
      <c r="D94" s="279" t="s">
        <v>170</v>
      </c>
      <c r="E94" s="267" t="s">
        <v>256</v>
      </c>
      <c r="F94" s="267" t="s">
        <v>283</v>
      </c>
      <c r="G94" s="285" t="s">
        <v>331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2" s="265" customFormat="1" ht="24" customHeight="1">
      <c r="A95" s="275"/>
      <c r="B95" s="291"/>
      <c r="C95" s="390" t="s">
        <v>262</v>
      </c>
      <c r="D95" s="390"/>
      <c r="E95" s="390"/>
      <c r="F95" s="390"/>
      <c r="G95" s="39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2" s="265" customFormat="1" ht="90.75" customHeight="1">
      <c r="A96" s="275"/>
      <c r="B96" s="291" t="s">
        <v>498</v>
      </c>
      <c r="C96" s="353" t="s">
        <v>263</v>
      </c>
      <c r="D96" s="279" t="s">
        <v>170</v>
      </c>
      <c r="E96" s="268" t="s">
        <v>284</v>
      </c>
      <c r="F96" s="267" t="s">
        <v>286</v>
      </c>
      <c r="G96" s="285" t="s">
        <v>332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:22" s="265" customFormat="1" ht="36.75" customHeight="1">
      <c r="A97" s="275"/>
      <c r="B97" s="291" t="s">
        <v>499</v>
      </c>
      <c r="C97" s="353" t="s">
        <v>264</v>
      </c>
      <c r="D97" s="279" t="s">
        <v>170</v>
      </c>
      <c r="E97" s="267">
        <v>1</v>
      </c>
      <c r="F97" s="267" t="s">
        <v>285</v>
      </c>
      <c r="G97" s="285" t="s">
        <v>333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:22" s="265" customFormat="1" ht="36.75" customHeight="1">
      <c r="A98" s="275"/>
      <c r="B98" s="291" t="s">
        <v>500</v>
      </c>
      <c r="C98" s="353" t="s">
        <v>257</v>
      </c>
      <c r="D98" s="279" t="s">
        <v>170</v>
      </c>
      <c r="E98" s="267">
        <v>1</v>
      </c>
      <c r="F98" s="267" t="s">
        <v>285</v>
      </c>
      <c r="G98" s="285" t="s">
        <v>333</v>
      </c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s="265" customFormat="1" ht="71.25" customHeight="1">
      <c r="A99" s="275"/>
      <c r="B99" s="291" t="s">
        <v>501</v>
      </c>
      <c r="C99" s="353" t="s">
        <v>258</v>
      </c>
      <c r="D99" s="279" t="s">
        <v>170</v>
      </c>
      <c r="E99" s="267">
        <v>1</v>
      </c>
      <c r="F99" s="267" t="s">
        <v>287</v>
      </c>
      <c r="G99" s="285" t="s">
        <v>334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:22" s="265" customFormat="1" ht="36.75" customHeight="1">
      <c r="A100" s="275"/>
      <c r="B100" s="291" t="s">
        <v>502</v>
      </c>
      <c r="C100" s="353" t="s">
        <v>259</v>
      </c>
      <c r="D100" s="279" t="s">
        <v>170</v>
      </c>
      <c r="E100" s="268" t="s">
        <v>284</v>
      </c>
      <c r="F100" s="267" t="s">
        <v>288</v>
      </c>
      <c r="G100" s="285">
        <v>447.54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:22" s="265" customFormat="1" ht="36.75" customHeight="1">
      <c r="A101" s="275"/>
      <c r="B101" s="291"/>
      <c r="C101" s="390" t="s">
        <v>265</v>
      </c>
      <c r="D101" s="390"/>
      <c r="E101" s="390"/>
      <c r="F101" s="390"/>
      <c r="G101" s="39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:22" s="265" customFormat="1" ht="111.75" customHeight="1">
      <c r="A102" s="275"/>
      <c r="B102" s="291" t="s">
        <v>503</v>
      </c>
      <c r="C102" s="353" t="s">
        <v>266</v>
      </c>
      <c r="D102" s="279" t="s">
        <v>170</v>
      </c>
      <c r="E102" s="268" t="s">
        <v>284</v>
      </c>
      <c r="F102" s="267" t="s">
        <v>286</v>
      </c>
      <c r="G102" s="285" t="s">
        <v>332</v>
      </c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:22" ht="33.75" customHeight="1">
      <c r="B103" s="291" t="s">
        <v>504</v>
      </c>
      <c r="C103" s="353" t="s">
        <v>257</v>
      </c>
      <c r="D103" s="279" t="s">
        <v>170</v>
      </c>
      <c r="E103" s="267">
        <v>1</v>
      </c>
      <c r="F103" s="267" t="s">
        <v>285</v>
      </c>
      <c r="G103" s="285" t="s">
        <v>333</v>
      </c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1:22" s="265" customFormat="1" ht="33.75" customHeight="1">
      <c r="A104" s="275"/>
      <c r="B104" s="291"/>
      <c r="C104" s="390" t="s">
        <v>267</v>
      </c>
      <c r="D104" s="390"/>
      <c r="E104" s="390"/>
      <c r="F104" s="390"/>
      <c r="G104" s="391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1:22" ht="51.75" customHeight="1">
      <c r="B105" s="291" t="s">
        <v>505</v>
      </c>
      <c r="C105" s="353" t="s">
        <v>290</v>
      </c>
      <c r="D105" s="279" t="s">
        <v>170</v>
      </c>
      <c r="E105" s="267">
        <v>1</v>
      </c>
      <c r="F105" s="267" t="s">
        <v>289</v>
      </c>
      <c r="G105" s="284">
        <v>149.18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:22" ht="54" customHeight="1">
      <c r="B106" s="291" t="s">
        <v>506</v>
      </c>
      <c r="C106" s="353" t="s">
        <v>291</v>
      </c>
      <c r="D106" s="279" t="s">
        <v>170</v>
      </c>
      <c r="E106" s="267">
        <v>1</v>
      </c>
      <c r="F106" s="267" t="s">
        <v>289</v>
      </c>
      <c r="G106" s="284">
        <v>149.18</v>
      </c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:22" ht="92.25" customHeight="1">
      <c r="B107" s="291" t="s">
        <v>507</v>
      </c>
      <c r="C107" s="353" t="s">
        <v>268</v>
      </c>
      <c r="D107" s="279" t="s">
        <v>170</v>
      </c>
      <c r="E107" s="267" t="s">
        <v>256</v>
      </c>
      <c r="F107" s="267" t="s">
        <v>292</v>
      </c>
      <c r="G107" s="284">
        <v>111.89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:22" ht="54.75" customHeight="1">
      <c r="B108" s="291" t="s">
        <v>508</v>
      </c>
      <c r="C108" s="353" t="s">
        <v>269</v>
      </c>
      <c r="D108" s="279" t="s">
        <v>170</v>
      </c>
      <c r="E108" s="267">
        <v>1</v>
      </c>
      <c r="F108" s="267" t="s">
        <v>293</v>
      </c>
      <c r="G108" s="284">
        <v>149.18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:22" ht="35.25" customHeight="1">
      <c r="B109" s="291" t="s">
        <v>509</v>
      </c>
      <c r="C109" s="353" t="s">
        <v>270</v>
      </c>
      <c r="D109" s="279" t="s">
        <v>170</v>
      </c>
      <c r="E109" s="267" t="s">
        <v>256</v>
      </c>
      <c r="F109" s="267" t="s">
        <v>292</v>
      </c>
      <c r="G109" s="284">
        <v>111.89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:22" ht="75.75" customHeight="1">
      <c r="B110" s="291" t="s">
        <v>510</v>
      </c>
      <c r="C110" s="353" t="s">
        <v>271</v>
      </c>
      <c r="D110" s="279" t="s">
        <v>170</v>
      </c>
      <c r="E110" s="268" t="s">
        <v>284</v>
      </c>
      <c r="F110" s="267" t="s">
        <v>294</v>
      </c>
      <c r="G110" s="285" t="s">
        <v>335</v>
      </c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:22" ht="57.75" customHeight="1">
      <c r="B111" s="291"/>
      <c r="C111" s="390" t="s">
        <v>272</v>
      </c>
      <c r="D111" s="390"/>
      <c r="E111" s="390"/>
      <c r="F111" s="390"/>
      <c r="G111" s="39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:22" ht="58.5" customHeight="1">
      <c r="B112" s="291" t="s">
        <v>511</v>
      </c>
      <c r="C112" s="353" t="s">
        <v>295</v>
      </c>
      <c r="D112" s="279" t="s">
        <v>170</v>
      </c>
      <c r="E112" s="268" t="s">
        <v>284</v>
      </c>
      <c r="F112" s="267" t="s">
        <v>294</v>
      </c>
      <c r="G112" s="285" t="s">
        <v>335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2:22" ht="74.25" customHeight="1">
      <c r="B113" s="291" t="s">
        <v>512</v>
      </c>
      <c r="C113" s="333" t="s">
        <v>273</v>
      </c>
      <c r="D113" s="279" t="s">
        <v>170</v>
      </c>
      <c r="E113" s="268" t="s">
        <v>284</v>
      </c>
      <c r="F113" s="267" t="s">
        <v>286</v>
      </c>
      <c r="G113" s="285" t="s">
        <v>332</v>
      </c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2:22" ht="57" customHeight="1">
      <c r="B114" s="291" t="s">
        <v>513</v>
      </c>
      <c r="C114" s="353" t="s">
        <v>246</v>
      </c>
      <c r="D114" s="279" t="s">
        <v>170</v>
      </c>
      <c r="E114" s="267">
        <v>1</v>
      </c>
      <c r="F114" s="267" t="s">
        <v>296</v>
      </c>
      <c r="G114" s="285" t="s">
        <v>336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2:22" ht="77.25" customHeight="1">
      <c r="B115" s="291" t="s">
        <v>514</v>
      </c>
      <c r="C115" s="333" t="s">
        <v>274</v>
      </c>
      <c r="D115" s="279" t="s">
        <v>170</v>
      </c>
      <c r="E115" s="268" t="s">
        <v>284</v>
      </c>
      <c r="F115" s="267" t="s">
        <v>297</v>
      </c>
      <c r="G115" s="285" t="s">
        <v>337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2:22" ht="60" customHeight="1">
      <c r="B116" s="291" t="s">
        <v>515</v>
      </c>
      <c r="C116" s="333" t="s">
        <v>299</v>
      </c>
      <c r="D116" s="279" t="s">
        <v>170</v>
      </c>
      <c r="E116" s="267">
        <v>1</v>
      </c>
      <c r="F116" s="267" t="s">
        <v>298</v>
      </c>
      <c r="G116" s="285" t="s">
        <v>338</v>
      </c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</row>
    <row r="117" spans="2:22" ht="52.5" customHeight="1">
      <c r="B117" s="291" t="s">
        <v>516</v>
      </c>
      <c r="C117" s="353" t="s">
        <v>300</v>
      </c>
      <c r="D117" s="279" t="s">
        <v>170</v>
      </c>
      <c r="E117" s="268" t="s">
        <v>284</v>
      </c>
      <c r="F117" s="267" t="s">
        <v>294</v>
      </c>
      <c r="G117" s="285" t="s">
        <v>335</v>
      </c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2:22" ht="73.5" customHeight="1">
      <c r="B118" s="291" t="s">
        <v>517</v>
      </c>
      <c r="C118" s="353" t="s">
        <v>275</v>
      </c>
      <c r="D118" s="279" t="s">
        <v>170</v>
      </c>
      <c r="E118" s="267">
        <v>1</v>
      </c>
      <c r="F118" s="267" t="s">
        <v>301</v>
      </c>
      <c r="G118" s="285" t="s">
        <v>340</v>
      </c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</row>
    <row r="119" spans="2:22" ht="57" customHeight="1">
      <c r="B119" s="291" t="s">
        <v>518</v>
      </c>
      <c r="C119" s="353" t="s">
        <v>276</v>
      </c>
      <c r="D119" s="279" t="s">
        <v>170</v>
      </c>
      <c r="E119" s="268" t="s">
        <v>284</v>
      </c>
      <c r="F119" s="267" t="s">
        <v>301</v>
      </c>
      <c r="G119" s="285" t="s">
        <v>340</v>
      </c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2:22" ht="57.75" customHeight="1">
      <c r="B120" s="291" t="s">
        <v>519</v>
      </c>
      <c r="C120" s="353" t="s">
        <v>277</v>
      </c>
      <c r="D120" s="279" t="s">
        <v>170</v>
      </c>
      <c r="E120" s="267">
        <v>1</v>
      </c>
      <c r="F120" s="267" t="s">
        <v>283</v>
      </c>
      <c r="G120" s="285" t="s">
        <v>339</v>
      </c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2:22" ht="92.25" customHeight="1">
      <c r="B121" s="291" t="s">
        <v>520</v>
      </c>
      <c r="C121" s="353" t="s">
        <v>278</v>
      </c>
      <c r="D121" s="279" t="s">
        <v>170</v>
      </c>
      <c r="E121" s="268" t="s">
        <v>284</v>
      </c>
      <c r="F121" s="267" t="s">
        <v>289</v>
      </c>
      <c r="G121" s="285">
        <v>149.18</v>
      </c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2:22" ht="41.25" customHeight="1">
      <c r="B122" s="291" t="s">
        <v>521</v>
      </c>
      <c r="C122" s="353" t="s">
        <v>279</v>
      </c>
      <c r="D122" s="279" t="s">
        <v>170</v>
      </c>
      <c r="E122" s="267">
        <v>1</v>
      </c>
      <c r="F122" s="267" t="s">
        <v>302</v>
      </c>
      <c r="G122" s="285" t="s">
        <v>341</v>
      </c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2:22" ht="43.5" customHeight="1">
      <c r="B123" s="291" t="s">
        <v>522</v>
      </c>
      <c r="C123" s="353" t="s">
        <v>280</v>
      </c>
      <c r="D123" s="279" t="s">
        <v>170</v>
      </c>
      <c r="E123" s="268" t="s">
        <v>284</v>
      </c>
      <c r="F123" s="267" t="s">
        <v>288</v>
      </c>
      <c r="G123" s="285">
        <v>447.54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2:22" ht="114" customHeight="1">
      <c r="B124" s="291" t="s">
        <v>523</v>
      </c>
      <c r="C124" s="353" t="s">
        <v>281</v>
      </c>
      <c r="D124" s="279" t="s">
        <v>170</v>
      </c>
      <c r="E124" s="268" t="s">
        <v>284</v>
      </c>
      <c r="F124" s="267" t="s">
        <v>302</v>
      </c>
      <c r="G124" s="285" t="s">
        <v>341</v>
      </c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2:22" ht="45" customHeight="1">
      <c r="B125" s="291" t="s">
        <v>524</v>
      </c>
      <c r="C125" s="353" t="s">
        <v>282</v>
      </c>
      <c r="D125" s="279" t="s">
        <v>170</v>
      </c>
      <c r="E125" s="268" t="s">
        <v>284</v>
      </c>
      <c r="F125" s="267" t="s">
        <v>288</v>
      </c>
      <c r="G125" s="285">
        <v>447.54</v>
      </c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2:22" ht="24" customHeight="1">
      <c r="B126" s="290" t="s">
        <v>525</v>
      </c>
      <c r="C126" s="392" t="s">
        <v>303</v>
      </c>
      <c r="D126" s="392"/>
      <c r="E126" s="392"/>
      <c r="F126" s="392"/>
      <c r="G126" s="393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2:22" ht="18.75" customHeight="1">
      <c r="B127" s="291"/>
      <c r="C127" s="394" t="s">
        <v>304</v>
      </c>
      <c r="D127" s="394"/>
      <c r="E127" s="394"/>
      <c r="F127" s="394"/>
      <c r="G127" s="395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2:22" ht="130.5" customHeight="1">
      <c r="B128" s="291" t="s">
        <v>526</v>
      </c>
      <c r="C128" s="353" t="s">
        <v>305</v>
      </c>
      <c r="D128" s="279" t="s">
        <v>170</v>
      </c>
      <c r="E128" s="267" t="s">
        <v>320</v>
      </c>
      <c r="F128" s="267" t="s">
        <v>322</v>
      </c>
      <c r="G128" s="285" t="s">
        <v>342</v>
      </c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2:22" ht="84" customHeight="1">
      <c r="B129" s="291" t="s">
        <v>527</v>
      </c>
      <c r="C129" s="281" t="s">
        <v>306</v>
      </c>
      <c r="D129" s="279" t="s">
        <v>170</v>
      </c>
      <c r="E129" s="267" t="s">
        <v>320</v>
      </c>
      <c r="F129" s="267" t="s">
        <v>322</v>
      </c>
      <c r="G129" s="285" t="s">
        <v>342</v>
      </c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2:22" ht="45" customHeight="1">
      <c r="B130" s="291" t="s">
        <v>528</v>
      </c>
      <c r="C130" s="281" t="s">
        <v>307</v>
      </c>
      <c r="D130" s="279" t="s">
        <v>170</v>
      </c>
      <c r="E130" s="268" t="s">
        <v>284</v>
      </c>
      <c r="F130" s="267" t="s">
        <v>322</v>
      </c>
      <c r="G130" s="285" t="s">
        <v>342</v>
      </c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2:22" ht="15.75" customHeight="1">
      <c r="B131" s="291"/>
      <c r="C131" s="394" t="s">
        <v>311</v>
      </c>
      <c r="D131" s="394"/>
      <c r="E131" s="394"/>
      <c r="F131" s="394"/>
      <c r="G131" s="395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2:22" ht="32.25" customHeight="1">
      <c r="B132" s="291" t="s">
        <v>529</v>
      </c>
      <c r="C132" s="281" t="s">
        <v>308</v>
      </c>
      <c r="D132" s="279" t="s">
        <v>170</v>
      </c>
      <c r="E132" s="267">
        <v>1</v>
      </c>
      <c r="F132" s="267" t="s">
        <v>323</v>
      </c>
      <c r="G132" s="285" t="s">
        <v>343</v>
      </c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2:22" ht="39" customHeight="1">
      <c r="B133" s="291" t="s">
        <v>530</v>
      </c>
      <c r="C133" s="281" t="s">
        <v>309</v>
      </c>
      <c r="D133" s="279" t="s">
        <v>170</v>
      </c>
      <c r="E133" s="267">
        <v>1</v>
      </c>
      <c r="F133" s="267" t="s">
        <v>324</v>
      </c>
      <c r="G133" s="285" t="s">
        <v>343</v>
      </c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2:22" ht="91.5" customHeight="1">
      <c r="B134" s="291" t="s">
        <v>531</v>
      </c>
      <c r="C134" s="281" t="s">
        <v>310</v>
      </c>
      <c r="D134" s="279" t="s">
        <v>170</v>
      </c>
      <c r="E134" s="268" t="s">
        <v>284</v>
      </c>
      <c r="F134" s="267" t="s">
        <v>326</v>
      </c>
      <c r="G134" s="285">
        <v>298.36</v>
      </c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</row>
    <row r="135" spans="2:22" ht="35.25" customHeight="1">
      <c r="B135" s="291" t="s">
        <v>532</v>
      </c>
      <c r="C135" s="281" t="s">
        <v>328</v>
      </c>
      <c r="D135" s="279" t="s">
        <v>170</v>
      </c>
      <c r="E135" s="269" t="s">
        <v>327</v>
      </c>
      <c r="F135" s="267" t="s">
        <v>329</v>
      </c>
      <c r="G135" s="285">
        <v>447.54</v>
      </c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2:22" ht="57" customHeight="1">
      <c r="B136" s="291" t="s">
        <v>533</v>
      </c>
      <c r="C136" s="281" t="s">
        <v>312</v>
      </c>
      <c r="D136" s="279" t="s">
        <v>170</v>
      </c>
      <c r="E136" s="267" t="s">
        <v>320</v>
      </c>
      <c r="F136" s="267" t="s">
        <v>298</v>
      </c>
      <c r="G136" s="285" t="s">
        <v>344</v>
      </c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2:22" ht="35.25" customHeight="1">
      <c r="B137" s="291" t="s">
        <v>534</v>
      </c>
      <c r="C137" s="281" t="s">
        <v>313</v>
      </c>
      <c r="D137" s="279" t="s">
        <v>170</v>
      </c>
      <c r="E137" s="267">
        <v>1</v>
      </c>
      <c r="F137" s="267" t="s">
        <v>325</v>
      </c>
      <c r="G137" s="285" t="s">
        <v>343</v>
      </c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2:22" ht="57" customHeight="1">
      <c r="B138" s="291" t="s">
        <v>535</v>
      </c>
      <c r="C138" s="333" t="s">
        <v>314</v>
      </c>
      <c r="D138" s="279" t="s">
        <v>170</v>
      </c>
      <c r="E138" s="268" t="s">
        <v>321</v>
      </c>
      <c r="F138" s="267" t="s">
        <v>325</v>
      </c>
      <c r="G138" s="285" t="s">
        <v>343</v>
      </c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2:22" ht="25.5" customHeight="1">
      <c r="B139" s="291"/>
      <c r="C139" s="394" t="s">
        <v>315</v>
      </c>
      <c r="D139" s="394"/>
      <c r="E139" s="394"/>
      <c r="F139" s="394"/>
      <c r="G139" s="395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2:22" ht="31.5" customHeight="1">
      <c r="B140" s="291" t="s">
        <v>536</v>
      </c>
      <c r="C140" s="281" t="s">
        <v>316</v>
      </c>
      <c r="D140" s="279" t="s">
        <v>170</v>
      </c>
      <c r="E140" s="268" t="s">
        <v>321</v>
      </c>
      <c r="F140" s="267" t="s">
        <v>325</v>
      </c>
      <c r="G140" s="285" t="s">
        <v>343</v>
      </c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2:22" ht="57.75" customHeight="1">
      <c r="B141" s="291" t="s">
        <v>537</v>
      </c>
      <c r="C141" s="281" t="s">
        <v>317</v>
      </c>
      <c r="D141" s="279" t="s">
        <v>170</v>
      </c>
      <c r="E141" s="268" t="s">
        <v>321</v>
      </c>
      <c r="F141" s="267" t="s">
        <v>322</v>
      </c>
      <c r="G141" s="285" t="s">
        <v>342</v>
      </c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2:22" ht="60.75" customHeight="1">
      <c r="B142" s="291" t="s">
        <v>538</v>
      </c>
      <c r="C142" s="281" t="s">
        <v>269</v>
      </c>
      <c r="D142" s="279" t="s">
        <v>170</v>
      </c>
      <c r="E142" s="267"/>
      <c r="F142" s="267" t="s">
        <v>325</v>
      </c>
      <c r="G142" s="285" t="s">
        <v>343</v>
      </c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2:22" ht="57" customHeight="1">
      <c r="B143" s="291" t="s">
        <v>539</v>
      </c>
      <c r="C143" s="281" t="s">
        <v>318</v>
      </c>
      <c r="D143" s="279" t="s">
        <v>170</v>
      </c>
      <c r="E143" s="268" t="s">
        <v>321</v>
      </c>
      <c r="F143" s="267" t="s">
        <v>330</v>
      </c>
      <c r="G143" s="285">
        <v>745.9</v>
      </c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2:22" ht="75.75" customHeight="1">
      <c r="B144" s="291" t="s">
        <v>540</v>
      </c>
      <c r="C144" s="281" t="s">
        <v>319</v>
      </c>
      <c r="D144" s="279" t="s">
        <v>170</v>
      </c>
      <c r="E144" s="268" t="s">
        <v>321</v>
      </c>
      <c r="F144" s="267" t="s">
        <v>322</v>
      </c>
      <c r="G144" s="285" t="s">
        <v>342</v>
      </c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2:22" ht="79.5" customHeight="1" thickBot="1">
      <c r="B145" s="292" t="s">
        <v>541</v>
      </c>
      <c r="C145" s="286" t="s">
        <v>274</v>
      </c>
      <c r="D145" s="343" t="s">
        <v>170</v>
      </c>
      <c r="E145" s="287" t="s">
        <v>320</v>
      </c>
      <c r="F145" s="287" t="s">
        <v>322</v>
      </c>
      <c r="G145" s="288" t="s">
        <v>342</v>
      </c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2:22" s="275" customFormat="1" ht="11.25" customHeight="1" thickBot="1">
      <c r="B146" s="294"/>
      <c r="C146" s="295"/>
      <c r="D146" s="344"/>
      <c r="E146" s="296"/>
      <c r="F146" s="296"/>
      <c r="G146" s="297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2:22" s="275" customFormat="1" ht="45.75" customHeight="1" thickBot="1">
      <c r="B147" s="387" t="s">
        <v>543</v>
      </c>
      <c r="C147" s="388"/>
      <c r="D147" s="388"/>
      <c r="E147" s="388"/>
      <c r="F147" s="388"/>
      <c r="G147" s="389"/>
    </row>
    <row r="148" spans="2:22" s="275" customFormat="1" ht="3.75" customHeight="1">
      <c r="C148" s="276"/>
      <c r="D148" s="226"/>
      <c r="G148" s="274"/>
    </row>
    <row r="149" spans="2:22" s="275" customFormat="1" ht="18.75">
      <c r="B149" s="419" t="s">
        <v>546</v>
      </c>
      <c r="C149" s="419"/>
      <c r="D149" s="419"/>
      <c r="E149" s="419"/>
      <c r="F149" s="419"/>
      <c r="G149" s="298">
        <v>94.28</v>
      </c>
    </row>
    <row r="150" spans="2:22" s="275" customFormat="1" ht="13.5" thickBot="1">
      <c r="B150" s="299"/>
      <c r="C150" s="299"/>
      <c r="D150" s="345"/>
      <c r="E150" s="299"/>
      <c r="F150" s="299"/>
      <c r="G150" s="300"/>
    </row>
    <row r="151" spans="2:22" s="275" customFormat="1" ht="67.5" customHeight="1">
      <c r="B151" s="327" t="s">
        <v>354</v>
      </c>
      <c r="C151" s="334" t="s">
        <v>355</v>
      </c>
      <c r="D151" s="346" t="s">
        <v>356</v>
      </c>
      <c r="E151" s="328" t="s">
        <v>357</v>
      </c>
      <c r="F151" s="328" t="s">
        <v>358</v>
      </c>
      <c r="G151" s="329" t="s">
        <v>176</v>
      </c>
    </row>
    <row r="152" spans="2:22" s="275" customFormat="1" ht="16.5" customHeight="1">
      <c r="B152" s="301">
        <v>1</v>
      </c>
      <c r="C152" s="335">
        <v>2</v>
      </c>
      <c r="D152" s="306">
        <v>4</v>
      </c>
      <c r="E152" s="302">
        <v>5</v>
      </c>
      <c r="F152" s="302">
        <v>6</v>
      </c>
      <c r="G152" s="303">
        <v>7</v>
      </c>
    </row>
    <row r="153" spans="2:22" s="275" customFormat="1" ht="16.5" customHeight="1">
      <c r="B153" s="415" t="s">
        <v>359</v>
      </c>
      <c r="C153" s="416"/>
      <c r="D153" s="416"/>
      <c r="E153" s="416"/>
      <c r="F153" s="416"/>
      <c r="G153" s="304"/>
    </row>
    <row r="154" spans="2:22" s="275" customFormat="1" ht="18.75">
      <c r="B154" s="305" t="s">
        <v>360</v>
      </c>
      <c r="C154" s="335" t="s">
        <v>361</v>
      </c>
      <c r="D154" s="306" t="s">
        <v>362</v>
      </c>
      <c r="E154" s="302">
        <v>2</v>
      </c>
      <c r="F154" s="302">
        <v>0.3</v>
      </c>
      <c r="G154" s="307">
        <v>47.14</v>
      </c>
    </row>
    <row r="155" spans="2:22" s="275" customFormat="1" ht="18.75">
      <c r="B155" s="305" t="s">
        <v>363</v>
      </c>
      <c r="C155" s="335" t="s">
        <v>364</v>
      </c>
      <c r="D155" s="306" t="s">
        <v>362</v>
      </c>
      <c r="E155" s="302">
        <v>2</v>
      </c>
      <c r="F155" s="302">
        <v>0.5</v>
      </c>
      <c r="G155" s="307">
        <v>78.569999999999993</v>
      </c>
    </row>
    <row r="156" spans="2:22" s="275" customFormat="1" ht="18.75">
      <c r="B156" s="305" t="s">
        <v>365</v>
      </c>
      <c r="C156" s="335" t="s">
        <v>366</v>
      </c>
      <c r="D156" s="306" t="s">
        <v>362</v>
      </c>
      <c r="E156" s="302">
        <v>1</v>
      </c>
      <c r="F156" s="302">
        <v>0.25</v>
      </c>
      <c r="G156" s="307">
        <v>39.28</v>
      </c>
    </row>
    <row r="157" spans="2:22" s="275" customFormat="1" ht="32.25" customHeight="1">
      <c r="B157" s="305" t="s">
        <v>367</v>
      </c>
      <c r="C157" s="335" t="s">
        <v>368</v>
      </c>
      <c r="D157" s="306" t="s">
        <v>362</v>
      </c>
      <c r="E157" s="302">
        <v>2</v>
      </c>
      <c r="F157" s="302">
        <v>0.66</v>
      </c>
      <c r="G157" s="307">
        <v>103.71</v>
      </c>
    </row>
    <row r="158" spans="2:22" s="275" customFormat="1" ht="24" customHeight="1">
      <c r="B158" s="305" t="s">
        <v>369</v>
      </c>
      <c r="C158" s="335" t="s">
        <v>370</v>
      </c>
      <c r="D158" s="306" t="s">
        <v>362</v>
      </c>
      <c r="E158" s="302">
        <v>2</v>
      </c>
      <c r="F158" s="302">
        <v>1.34</v>
      </c>
      <c r="G158" s="307">
        <v>147.71</v>
      </c>
    </row>
    <row r="159" spans="2:22" s="275" customFormat="1" ht="37.5">
      <c r="B159" s="305" t="s">
        <v>371</v>
      </c>
      <c r="C159" s="335" t="s">
        <v>372</v>
      </c>
      <c r="D159" s="306" t="s">
        <v>362</v>
      </c>
      <c r="E159" s="302">
        <v>1</v>
      </c>
      <c r="F159" s="302">
        <v>0.25</v>
      </c>
      <c r="G159" s="307">
        <v>39.28</v>
      </c>
    </row>
    <row r="160" spans="2:22" s="275" customFormat="1" ht="56.25">
      <c r="B160" s="305" t="s">
        <v>373</v>
      </c>
      <c r="C160" s="335" t="s">
        <v>374</v>
      </c>
      <c r="D160" s="306" t="s">
        <v>362</v>
      </c>
      <c r="E160" s="302">
        <v>2</v>
      </c>
      <c r="F160" s="302">
        <v>0.66</v>
      </c>
      <c r="G160" s="307">
        <v>103.71</v>
      </c>
    </row>
    <row r="161" spans="2:7" s="275" customFormat="1" ht="56.25">
      <c r="B161" s="305" t="s">
        <v>375</v>
      </c>
      <c r="C161" s="335" t="s">
        <v>376</v>
      </c>
      <c r="D161" s="306" t="s">
        <v>362</v>
      </c>
      <c r="E161" s="302">
        <v>1</v>
      </c>
      <c r="F161" s="302">
        <v>0.5</v>
      </c>
      <c r="G161" s="307">
        <v>78.569999999999993</v>
      </c>
    </row>
    <row r="162" spans="2:7" s="275" customFormat="1" ht="18.75">
      <c r="B162" s="305" t="s">
        <v>377</v>
      </c>
      <c r="C162" s="335" t="s">
        <v>378</v>
      </c>
      <c r="D162" s="306" t="s">
        <v>362</v>
      </c>
      <c r="E162" s="302">
        <v>1</v>
      </c>
      <c r="F162" s="302">
        <v>0.25</v>
      </c>
      <c r="G162" s="307">
        <v>39.28</v>
      </c>
    </row>
    <row r="163" spans="2:7" s="275" customFormat="1" ht="31.5" customHeight="1">
      <c r="B163" s="308" t="s">
        <v>379</v>
      </c>
      <c r="C163" s="416" t="s">
        <v>380</v>
      </c>
      <c r="D163" s="416"/>
      <c r="E163" s="416"/>
      <c r="F163" s="416"/>
      <c r="G163" s="309"/>
    </row>
    <row r="164" spans="2:7" s="275" customFormat="1" ht="56.25">
      <c r="B164" s="305" t="s">
        <v>381</v>
      </c>
      <c r="C164" s="335" t="s">
        <v>382</v>
      </c>
      <c r="D164" s="306" t="s">
        <v>383</v>
      </c>
      <c r="E164" s="302">
        <v>3</v>
      </c>
      <c r="F164" s="302">
        <v>0.9</v>
      </c>
      <c r="G164" s="310">
        <f>F164*152.283</f>
        <v>137.0547</v>
      </c>
    </row>
    <row r="165" spans="2:7" s="275" customFormat="1" ht="56.25">
      <c r="B165" s="305" t="s">
        <v>384</v>
      </c>
      <c r="C165" s="335" t="s">
        <v>385</v>
      </c>
      <c r="D165" s="306" t="s">
        <v>383</v>
      </c>
      <c r="E165" s="302">
        <v>6</v>
      </c>
      <c r="F165" s="302">
        <v>0.9</v>
      </c>
      <c r="G165" s="310">
        <f t="shared" ref="G165:G166" si="0">F165*152.283</f>
        <v>137.0547</v>
      </c>
    </row>
    <row r="166" spans="2:7" s="275" customFormat="1" ht="37.5">
      <c r="B166" s="305" t="s">
        <v>386</v>
      </c>
      <c r="C166" s="335" t="s">
        <v>387</v>
      </c>
      <c r="D166" s="306" t="s">
        <v>388</v>
      </c>
      <c r="E166" s="302">
        <v>6</v>
      </c>
      <c r="F166" s="302">
        <v>0.9</v>
      </c>
      <c r="G166" s="310">
        <f t="shared" si="0"/>
        <v>137.0547</v>
      </c>
    </row>
    <row r="167" spans="2:7" s="275" customFormat="1" ht="19.5" customHeight="1">
      <c r="B167" s="308" t="s">
        <v>389</v>
      </c>
      <c r="C167" s="416" t="s">
        <v>390</v>
      </c>
      <c r="D167" s="416"/>
      <c r="E167" s="416"/>
      <c r="F167" s="416"/>
      <c r="G167" s="309"/>
    </row>
    <row r="168" spans="2:7" s="275" customFormat="1" ht="37.5">
      <c r="B168" s="305" t="s">
        <v>391</v>
      </c>
      <c r="C168" s="335" t="s">
        <v>392</v>
      </c>
      <c r="D168" s="306" t="s">
        <v>362</v>
      </c>
      <c r="E168" s="302">
        <v>2</v>
      </c>
      <c r="F168" s="302">
        <v>0.6</v>
      </c>
      <c r="G168" s="310">
        <v>94.28</v>
      </c>
    </row>
    <row r="169" spans="2:7" s="275" customFormat="1" ht="18.75">
      <c r="B169" s="305" t="s">
        <v>393</v>
      </c>
      <c r="C169" s="335" t="s">
        <v>394</v>
      </c>
      <c r="D169" s="306" t="s">
        <v>362</v>
      </c>
      <c r="E169" s="302">
        <v>2</v>
      </c>
      <c r="F169" s="302">
        <v>0.6</v>
      </c>
      <c r="G169" s="310">
        <v>94.28</v>
      </c>
    </row>
    <row r="170" spans="2:7" s="275" customFormat="1" ht="28.5" customHeight="1">
      <c r="B170" s="305" t="s">
        <v>395</v>
      </c>
      <c r="C170" s="335" t="s">
        <v>396</v>
      </c>
      <c r="D170" s="306" t="s">
        <v>362</v>
      </c>
      <c r="E170" s="302">
        <v>2</v>
      </c>
      <c r="F170" s="302">
        <v>0.6</v>
      </c>
      <c r="G170" s="310">
        <v>94.28</v>
      </c>
    </row>
    <row r="171" spans="2:7" s="275" customFormat="1" ht="37.5">
      <c r="B171" s="305" t="s">
        <v>397</v>
      </c>
      <c r="C171" s="335" t="s">
        <v>398</v>
      </c>
      <c r="D171" s="306" t="s">
        <v>362</v>
      </c>
      <c r="E171" s="302">
        <v>2</v>
      </c>
      <c r="F171" s="302">
        <v>0.6</v>
      </c>
      <c r="G171" s="310">
        <v>94.28</v>
      </c>
    </row>
    <row r="172" spans="2:7" s="275" customFormat="1" ht="19.5" customHeight="1">
      <c r="B172" s="308" t="s">
        <v>399</v>
      </c>
      <c r="C172" s="416" t="s">
        <v>400</v>
      </c>
      <c r="D172" s="416"/>
      <c r="E172" s="416"/>
      <c r="F172" s="416"/>
      <c r="G172" s="309"/>
    </row>
    <row r="173" spans="2:7" s="275" customFormat="1" ht="39.75" customHeight="1">
      <c r="B173" s="305" t="s">
        <v>401</v>
      </c>
      <c r="C173" s="335" t="s">
        <v>402</v>
      </c>
      <c r="D173" s="306" t="s">
        <v>362</v>
      </c>
      <c r="E173" s="302">
        <v>3</v>
      </c>
      <c r="F173" s="302">
        <v>0.3</v>
      </c>
      <c r="G173" s="311">
        <v>47.14</v>
      </c>
    </row>
    <row r="174" spans="2:7" s="275" customFormat="1" ht="57" customHeight="1">
      <c r="B174" s="305" t="s">
        <v>403</v>
      </c>
      <c r="C174" s="335" t="s">
        <v>404</v>
      </c>
      <c r="D174" s="306" t="s">
        <v>362</v>
      </c>
      <c r="E174" s="302">
        <v>2</v>
      </c>
      <c r="F174" s="302">
        <v>0.2</v>
      </c>
      <c r="G174" s="310">
        <v>31.43</v>
      </c>
    </row>
    <row r="175" spans="2:7" s="275" customFormat="1" ht="75">
      <c r="B175" s="305" t="s">
        <v>405</v>
      </c>
      <c r="C175" s="335" t="s">
        <v>406</v>
      </c>
      <c r="D175" s="306" t="s">
        <v>407</v>
      </c>
      <c r="E175" s="302">
        <v>2</v>
      </c>
      <c r="F175" s="302">
        <v>0.2</v>
      </c>
      <c r="G175" s="310">
        <v>31.43</v>
      </c>
    </row>
    <row r="176" spans="2:7" s="275" customFormat="1" ht="75">
      <c r="B176" s="305" t="s">
        <v>408</v>
      </c>
      <c r="C176" s="335" t="s">
        <v>409</v>
      </c>
      <c r="D176" s="306" t="s">
        <v>410</v>
      </c>
      <c r="E176" s="302">
        <v>2</v>
      </c>
      <c r="F176" s="302">
        <v>0.5</v>
      </c>
      <c r="G176" s="310">
        <v>78.569999999999993</v>
      </c>
    </row>
    <row r="177" spans="1:22" s="275" customFormat="1" ht="75">
      <c r="B177" s="305" t="s">
        <v>411</v>
      </c>
      <c r="C177" s="335" t="s">
        <v>412</v>
      </c>
      <c r="D177" s="306" t="s">
        <v>413</v>
      </c>
      <c r="E177" s="302">
        <v>1</v>
      </c>
      <c r="F177" s="302">
        <v>1</v>
      </c>
      <c r="G177" s="310">
        <v>94.28</v>
      </c>
    </row>
    <row r="178" spans="1:22" s="275" customFormat="1" ht="38.25" customHeight="1">
      <c r="B178" s="308" t="s">
        <v>414</v>
      </c>
      <c r="C178" s="416" t="s">
        <v>545</v>
      </c>
      <c r="D178" s="416"/>
      <c r="E178" s="416"/>
      <c r="F178" s="416"/>
      <c r="G178" s="309"/>
    </row>
    <row r="179" spans="1:22" s="275" customFormat="1" ht="18.75">
      <c r="B179" s="305" t="s">
        <v>415</v>
      </c>
      <c r="C179" s="418" t="s">
        <v>416</v>
      </c>
      <c r="D179" s="418"/>
      <c r="E179" s="418"/>
      <c r="F179" s="418"/>
      <c r="G179" s="309"/>
    </row>
    <row r="180" spans="1:22" s="275" customFormat="1" ht="18.75">
      <c r="B180" s="312"/>
      <c r="C180" s="335" t="s">
        <v>417</v>
      </c>
      <c r="D180" s="306" t="s">
        <v>419</v>
      </c>
      <c r="E180" s="302">
        <v>1</v>
      </c>
      <c r="F180" s="313" t="s">
        <v>418</v>
      </c>
      <c r="G180" s="307">
        <v>754.24</v>
      </c>
    </row>
    <row r="181" spans="1:22" s="275" customFormat="1" ht="37.5">
      <c r="B181" s="312"/>
      <c r="C181" s="335" t="s">
        <v>420</v>
      </c>
      <c r="D181" s="306" t="s">
        <v>421</v>
      </c>
      <c r="E181" s="302">
        <v>4</v>
      </c>
      <c r="F181" s="302">
        <v>0.8</v>
      </c>
      <c r="G181" s="307">
        <v>125.71</v>
      </c>
    </row>
    <row r="182" spans="1:22" s="275" customFormat="1" ht="37.5">
      <c r="B182" s="312"/>
      <c r="C182" s="335" t="s">
        <v>422</v>
      </c>
      <c r="D182" s="306" t="s">
        <v>419</v>
      </c>
      <c r="E182" s="302">
        <v>1</v>
      </c>
      <c r="F182" s="313" t="s">
        <v>414</v>
      </c>
      <c r="G182" s="310">
        <v>471.4</v>
      </c>
    </row>
    <row r="183" spans="1:22" s="275" customFormat="1" ht="37.5">
      <c r="B183" s="305" t="s">
        <v>423</v>
      </c>
      <c r="C183" s="335" t="s">
        <v>424</v>
      </c>
      <c r="D183" s="306" t="s">
        <v>362</v>
      </c>
      <c r="E183" s="302">
        <v>1</v>
      </c>
      <c r="F183" s="302">
        <v>0.25</v>
      </c>
      <c r="G183" s="310">
        <v>39.28</v>
      </c>
    </row>
    <row r="184" spans="1:22" s="275" customFormat="1" ht="18.75">
      <c r="B184" s="305" t="s">
        <v>425</v>
      </c>
      <c r="C184" s="335" t="s">
        <v>426</v>
      </c>
      <c r="D184" s="306" t="s">
        <v>362</v>
      </c>
      <c r="E184" s="302">
        <v>1</v>
      </c>
      <c r="F184" s="302">
        <v>0.17</v>
      </c>
      <c r="G184" s="310">
        <v>26.72</v>
      </c>
    </row>
    <row r="185" spans="1:22" s="275" customFormat="1" ht="18.75">
      <c r="B185" s="305" t="s">
        <v>427</v>
      </c>
      <c r="C185" s="335" t="s">
        <v>428</v>
      </c>
      <c r="D185" s="306" t="s">
        <v>362</v>
      </c>
      <c r="E185" s="302">
        <v>1</v>
      </c>
      <c r="F185" s="302">
        <v>0.08</v>
      </c>
      <c r="G185" s="310">
        <v>12.57</v>
      </c>
    </row>
    <row r="186" spans="1:22" s="275" customFormat="1" ht="37.5">
      <c r="B186" s="308" t="s">
        <v>429</v>
      </c>
      <c r="C186" s="336" t="s">
        <v>430</v>
      </c>
      <c r="D186" s="306" t="s">
        <v>362</v>
      </c>
      <c r="E186" s="302">
        <v>1</v>
      </c>
      <c r="F186" s="302">
        <v>0.75</v>
      </c>
      <c r="G186" s="310">
        <v>117.85</v>
      </c>
    </row>
    <row r="187" spans="1:22" s="275" customFormat="1" ht="18.75">
      <c r="B187" s="308" t="s">
        <v>431</v>
      </c>
      <c r="C187" s="416" t="s">
        <v>432</v>
      </c>
      <c r="D187" s="416"/>
      <c r="E187" s="416"/>
      <c r="F187" s="416"/>
      <c r="G187" s="309"/>
    </row>
    <row r="188" spans="1:22" s="275" customFormat="1" ht="75">
      <c r="B188" s="305" t="s">
        <v>433</v>
      </c>
      <c r="C188" s="335" t="s">
        <v>434</v>
      </c>
      <c r="D188" s="418" t="s">
        <v>362</v>
      </c>
      <c r="E188" s="302">
        <v>2</v>
      </c>
      <c r="F188" s="302">
        <v>1</v>
      </c>
      <c r="G188" s="310">
        <v>94.28</v>
      </c>
    </row>
    <row r="189" spans="1:22" s="275" customFormat="1" ht="56.25">
      <c r="B189" s="305" t="s">
        <v>435</v>
      </c>
      <c r="C189" s="335" t="s">
        <v>436</v>
      </c>
      <c r="D189" s="418"/>
      <c r="E189" s="302">
        <v>2</v>
      </c>
      <c r="F189" s="302">
        <v>0.5</v>
      </c>
      <c r="G189" s="310">
        <v>78.569999999999993</v>
      </c>
    </row>
    <row r="190" spans="1:22" s="275" customFormat="1" ht="27.75" customHeight="1">
      <c r="B190" s="305" t="s">
        <v>437</v>
      </c>
      <c r="C190" s="335" t="s">
        <v>438</v>
      </c>
      <c r="D190" s="418"/>
      <c r="E190" s="302">
        <v>2</v>
      </c>
      <c r="F190" s="302">
        <v>0.5</v>
      </c>
      <c r="G190" s="310">
        <v>78.569999999999993</v>
      </c>
    </row>
    <row r="191" spans="1:22" s="275" customFormat="1" ht="33" customHeight="1" thickBot="1">
      <c r="B191" s="314">
        <v>8</v>
      </c>
      <c r="C191" s="337" t="s">
        <v>439</v>
      </c>
      <c r="D191" s="356" t="s">
        <v>362</v>
      </c>
      <c r="E191" s="315">
        <v>1</v>
      </c>
      <c r="F191" s="315">
        <v>1</v>
      </c>
      <c r="G191" s="316">
        <v>94.28</v>
      </c>
    </row>
    <row r="192" spans="1:22" ht="4.5" customHeight="1" thickBot="1">
      <c r="A192"/>
      <c r="B192" s="317"/>
      <c r="C192" s="338"/>
      <c r="D192" s="318"/>
      <c r="E192" s="227"/>
      <c r="F192" s="227"/>
      <c r="G192" s="227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2:7" s="293" customFormat="1" ht="36" customHeight="1" thickBot="1">
      <c r="B193" s="420" t="s">
        <v>544</v>
      </c>
      <c r="C193" s="421"/>
      <c r="D193" s="421"/>
      <c r="E193" s="421"/>
      <c r="F193" s="421"/>
      <c r="G193" s="422"/>
    </row>
    <row r="194" spans="2:7" s="293" customFormat="1" ht="8.25" customHeight="1">
      <c r="B194" s="319"/>
      <c r="C194" s="319"/>
      <c r="D194" s="347"/>
      <c r="E194" s="319"/>
      <c r="F194" s="319"/>
      <c r="G194" s="319"/>
    </row>
    <row r="195" spans="2:7" s="293" customFormat="1" ht="18.75">
      <c r="B195" s="419" t="s">
        <v>546</v>
      </c>
      <c r="C195" s="419"/>
      <c r="D195" s="419"/>
      <c r="E195" s="419"/>
      <c r="F195" s="419"/>
      <c r="G195" s="298">
        <v>117.15</v>
      </c>
    </row>
    <row r="196" spans="2:7" s="293" customFormat="1" ht="5.25" customHeight="1" thickBot="1">
      <c r="B196" s="319"/>
      <c r="C196" s="319"/>
      <c r="D196" s="347"/>
      <c r="E196" s="319"/>
      <c r="F196" s="319"/>
      <c r="G196" s="319"/>
    </row>
    <row r="197" spans="2:7" s="293" customFormat="1" ht="78.75">
      <c r="B197" s="327" t="s">
        <v>354</v>
      </c>
      <c r="C197" s="334" t="s">
        <v>355</v>
      </c>
      <c r="D197" s="346" t="s">
        <v>440</v>
      </c>
      <c r="E197" s="328" t="s">
        <v>357</v>
      </c>
      <c r="F197" s="328" t="s">
        <v>358</v>
      </c>
      <c r="G197" s="329" t="s">
        <v>176</v>
      </c>
    </row>
    <row r="198" spans="2:7" s="293" customFormat="1" ht="18.75">
      <c r="B198" s="330">
        <v>1</v>
      </c>
      <c r="C198" s="339">
        <v>2</v>
      </c>
      <c r="D198" s="348">
        <v>4</v>
      </c>
      <c r="E198" s="331">
        <v>5</v>
      </c>
      <c r="F198" s="331">
        <v>6</v>
      </c>
      <c r="G198" s="332">
        <v>7</v>
      </c>
    </row>
    <row r="199" spans="2:7" s="293" customFormat="1" ht="35.25" customHeight="1">
      <c r="B199" s="415" t="s">
        <v>454</v>
      </c>
      <c r="C199" s="416"/>
      <c r="D199" s="416"/>
      <c r="E199" s="416"/>
      <c r="F199" s="416"/>
      <c r="G199" s="304"/>
    </row>
    <row r="200" spans="2:7" s="293" customFormat="1" ht="74.25" customHeight="1">
      <c r="B200" s="305" t="s">
        <v>360</v>
      </c>
      <c r="C200" s="335" t="s">
        <v>441</v>
      </c>
      <c r="D200" s="306" t="s">
        <v>442</v>
      </c>
      <c r="E200" s="302">
        <v>3</v>
      </c>
      <c r="F200" s="302" t="s">
        <v>443</v>
      </c>
      <c r="G200" s="320" t="s">
        <v>470</v>
      </c>
    </row>
    <row r="201" spans="2:7" s="293" customFormat="1" ht="57" customHeight="1">
      <c r="B201" s="305" t="s">
        <v>363</v>
      </c>
      <c r="C201" s="335" t="s">
        <v>444</v>
      </c>
      <c r="D201" s="306" t="s">
        <v>445</v>
      </c>
      <c r="E201" s="302">
        <v>1</v>
      </c>
      <c r="F201" s="302">
        <v>4</v>
      </c>
      <c r="G201" s="321">
        <v>468.6</v>
      </c>
    </row>
    <row r="202" spans="2:7" s="293" customFormat="1" ht="75" customHeight="1">
      <c r="B202" s="305" t="s">
        <v>365</v>
      </c>
      <c r="C202" s="335" t="s">
        <v>446</v>
      </c>
      <c r="D202" s="306" t="s">
        <v>447</v>
      </c>
      <c r="E202" s="302">
        <v>1</v>
      </c>
      <c r="F202" s="302">
        <v>1</v>
      </c>
      <c r="G202" s="321">
        <v>117.15</v>
      </c>
    </row>
    <row r="203" spans="2:7" s="293" customFormat="1" ht="78" customHeight="1">
      <c r="B203" s="305" t="s">
        <v>367</v>
      </c>
      <c r="C203" s="335" t="s">
        <v>448</v>
      </c>
      <c r="D203" s="306" t="s">
        <v>449</v>
      </c>
      <c r="E203" s="302">
        <v>1</v>
      </c>
      <c r="F203" s="302">
        <v>1</v>
      </c>
      <c r="G203" s="321">
        <v>117.15</v>
      </c>
    </row>
    <row r="204" spans="2:7" s="293" customFormat="1" ht="174" customHeight="1">
      <c r="B204" s="305" t="s">
        <v>369</v>
      </c>
      <c r="C204" s="335" t="s">
        <v>450</v>
      </c>
      <c r="D204" s="306" t="s">
        <v>451</v>
      </c>
      <c r="E204" s="302">
        <v>1</v>
      </c>
      <c r="F204" s="302">
        <v>2</v>
      </c>
      <c r="G204" s="321">
        <v>234.3</v>
      </c>
    </row>
    <row r="205" spans="2:7" s="293" customFormat="1" ht="98.25" customHeight="1">
      <c r="B205" s="305" t="s">
        <v>371</v>
      </c>
      <c r="C205" s="335" t="s">
        <v>452</v>
      </c>
      <c r="D205" s="306" t="s">
        <v>453</v>
      </c>
      <c r="E205" s="322">
        <v>1</v>
      </c>
      <c r="F205" s="302">
        <v>1</v>
      </c>
      <c r="G205" s="321">
        <v>117.15</v>
      </c>
    </row>
    <row r="206" spans="2:7" s="293" customFormat="1" ht="18.75">
      <c r="B206" s="323" t="s">
        <v>379</v>
      </c>
      <c r="C206" s="423" t="s">
        <v>460</v>
      </c>
      <c r="D206" s="424"/>
      <c r="E206" s="424"/>
      <c r="F206" s="424"/>
      <c r="G206" s="425"/>
    </row>
    <row r="207" spans="2:7" s="293" customFormat="1" ht="20.25" customHeight="1">
      <c r="B207" s="305" t="s">
        <v>381</v>
      </c>
      <c r="C207" s="335" t="s">
        <v>455</v>
      </c>
      <c r="D207" s="440" t="s">
        <v>456</v>
      </c>
      <c r="E207" s="302">
        <v>1</v>
      </c>
      <c r="F207" s="302">
        <v>0.2</v>
      </c>
      <c r="G207" s="324">
        <v>39.049999999999997</v>
      </c>
    </row>
    <row r="208" spans="2:7" s="293" customFormat="1" ht="37.5">
      <c r="B208" s="305" t="s">
        <v>384</v>
      </c>
      <c r="C208" s="335" t="s">
        <v>457</v>
      </c>
      <c r="D208" s="441"/>
      <c r="E208" s="302">
        <v>1</v>
      </c>
      <c r="F208" s="302">
        <v>0.3</v>
      </c>
      <c r="G208" s="324">
        <v>58.58</v>
      </c>
    </row>
    <row r="209" spans="1:22" s="293" customFormat="1" ht="59.25" customHeight="1">
      <c r="B209" s="305" t="s">
        <v>386</v>
      </c>
      <c r="C209" s="335" t="s">
        <v>458</v>
      </c>
      <c r="D209" s="441"/>
      <c r="E209" s="302">
        <v>1</v>
      </c>
      <c r="F209" s="302">
        <v>0.2</v>
      </c>
      <c r="G209" s="324">
        <v>39.049999999999997</v>
      </c>
    </row>
    <row r="210" spans="1:22" s="293" customFormat="1" ht="37.5">
      <c r="B210" s="305" t="s">
        <v>468</v>
      </c>
      <c r="C210" s="335" t="s">
        <v>459</v>
      </c>
      <c r="D210" s="443"/>
      <c r="E210" s="302">
        <v>1</v>
      </c>
      <c r="F210" s="302">
        <v>0.3</v>
      </c>
      <c r="G210" s="324">
        <v>58.58</v>
      </c>
    </row>
    <row r="211" spans="1:22" s="293" customFormat="1" ht="18.75">
      <c r="B211" s="308" t="s">
        <v>389</v>
      </c>
      <c r="C211" s="416" t="s">
        <v>461</v>
      </c>
      <c r="D211" s="416"/>
      <c r="E211" s="416"/>
      <c r="F211" s="416"/>
      <c r="G211" s="426"/>
    </row>
    <row r="212" spans="1:22" s="293" customFormat="1" ht="93.75">
      <c r="B212" s="305" t="s">
        <v>391</v>
      </c>
      <c r="C212" s="335" t="s">
        <v>462</v>
      </c>
      <c r="D212" s="440" t="s">
        <v>463</v>
      </c>
      <c r="E212" s="302">
        <v>1</v>
      </c>
      <c r="F212" s="302">
        <v>1.5</v>
      </c>
      <c r="G212" s="324">
        <v>175.73</v>
      </c>
    </row>
    <row r="213" spans="1:22" s="293" customFormat="1" ht="56.25">
      <c r="B213" s="305" t="s">
        <v>393</v>
      </c>
      <c r="C213" s="335" t="s">
        <v>464</v>
      </c>
      <c r="D213" s="441"/>
      <c r="E213" s="302">
        <v>1</v>
      </c>
      <c r="F213" s="302">
        <v>1.5</v>
      </c>
      <c r="G213" s="324">
        <v>175.73</v>
      </c>
    </row>
    <row r="214" spans="1:22" s="293" customFormat="1" ht="18.75">
      <c r="B214" s="305" t="s">
        <v>395</v>
      </c>
      <c r="C214" s="335" t="s">
        <v>465</v>
      </c>
      <c r="D214" s="441"/>
      <c r="E214" s="302">
        <v>1</v>
      </c>
      <c r="F214" s="302">
        <v>1.5</v>
      </c>
      <c r="G214" s="324">
        <v>175.73</v>
      </c>
    </row>
    <row r="215" spans="1:22" s="293" customFormat="1" ht="56.25">
      <c r="B215" s="305" t="s">
        <v>397</v>
      </c>
      <c r="C215" s="335" t="s">
        <v>466</v>
      </c>
      <c r="D215" s="441"/>
      <c r="E215" s="302">
        <v>1</v>
      </c>
      <c r="F215" s="302">
        <v>2</v>
      </c>
      <c r="G215" s="324">
        <v>234.3</v>
      </c>
    </row>
    <row r="216" spans="1:22" s="293" customFormat="1" ht="78" customHeight="1" thickBot="1">
      <c r="B216" s="325" t="s">
        <v>469</v>
      </c>
      <c r="C216" s="337" t="s">
        <v>467</v>
      </c>
      <c r="D216" s="442"/>
      <c r="E216" s="315">
        <v>1</v>
      </c>
      <c r="F216" s="315">
        <v>2</v>
      </c>
      <c r="G216" s="326">
        <v>234.3</v>
      </c>
    </row>
    <row r="217" spans="1:22" s="293" customFormat="1" ht="18.75">
      <c r="D217" s="283"/>
    </row>
    <row r="218" spans="1:22" s="275" customFormat="1" ht="12.75">
      <c r="C218" s="276"/>
      <c r="D218" s="226"/>
    </row>
    <row r="219" spans="1:22" s="272" customFormat="1" ht="18.75">
      <c r="B219" s="427" t="s">
        <v>23</v>
      </c>
      <c r="C219" s="427"/>
      <c r="D219" s="349"/>
      <c r="E219" s="407" t="s">
        <v>167</v>
      </c>
      <c r="F219" s="407"/>
      <c r="G219" s="407"/>
    </row>
    <row r="220" spans="1:22" s="272" customFormat="1" ht="3.75" customHeight="1">
      <c r="B220" s="273"/>
      <c r="D220" s="350"/>
    </row>
    <row r="221" spans="1:22" s="272" customFormat="1" ht="31.5" customHeight="1">
      <c r="B221" s="427" t="s">
        <v>14</v>
      </c>
      <c r="C221" s="427"/>
      <c r="D221" s="349"/>
      <c r="E221" s="407" t="s">
        <v>168</v>
      </c>
      <c r="F221" s="407"/>
      <c r="G221" s="407"/>
    </row>
    <row r="222" spans="1:22" s="275" customFormat="1" ht="12.75">
      <c r="C222" s="276"/>
      <c r="D222" s="226"/>
    </row>
    <row r="223" spans="1:22" ht="13.5" customHeight="1">
      <c r="A223"/>
      <c r="C223" s="340"/>
      <c r="D223" s="111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:22" ht="13.5" customHeight="1">
      <c r="A224"/>
      <c r="C224" s="340"/>
      <c r="D224" s="111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</row>
    <row r="225" spans="1:22" ht="13.5" customHeight="1">
      <c r="A225"/>
      <c r="C225" s="340"/>
      <c r="D225" s="111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</row>
    <row r="226" spans="1:22" ht="13.5" customHeight="1">
      <c r="A226"/>
      <c r="B226"/>
      <c r="C226" s="340"/>
      <c r="D226" s="111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</row>
    <row r="227" spans="1:22" ht="13.5" customHeight="1">
      <c r="A227"/>
      <c r="B227"/>
      <c r="C227" s="340"/>
      <c r="D227" s="111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</row>
    <row r="228" spans="1:22" ht="13.5" customHeight="1">
      <c r="A228"/>
      <c r="B228"/>
      <c r="C228" s="340"/>
      <c r="D228" s="111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</row>
    <row r="229" spans="1:22" ht="13.5" customHeight="1">
      <c r="A229"/>
      <c r="B229"/>
      <c r="C229" s="340"/>
      <c r="D229" s="111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</row>
    <row r="230" spans="1:22" ht="13.5" customHeight="1">
      <c r="A230"/>
      <c r="B230"/>
      <c r="C230" s="340"/>
      <c r="D230" s="111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</row>
    <row r="231" spans="1:22" ht="13.5" customHeight="1">
      <c r="A231"/>
      <c r="B231"/>
      <c r="C231" s="340"/>
      <c r="D231" s="111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</row>
    <row r="232" spans="1:22" ht="13.5" customHeight="1">
      <c r="A232"/>
      <c r="B232"/>
      <c r="C232" s="340"/>
      <c r="D232" s="111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</row>
    <row r="233" spans="1:22" ht="13.5" customHeight="1">
      <c r="A233"/>
      <c r="B233"/>
      <c r="C233" s="340"/>
      <c r="D233" s="111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</row>
    <row r="234" spans="1:22" ht="13.5" customHeight="1">
      <c r="A234"/>
      <c r="B234"/>
      <c r="C234" s="340"/>
      <c r="D234" s="111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</row>
    <row r="235" spans="1:22" ht="13.5" customHeight="1">
      <c r="A235"/>
      <c r="B235"/>
      <c r="C235" s="340"/>
      <c r="D235" s="111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</row>
    <row r="236" spans="1:22" ht="13.5" customHeight="1">
      <c r="A236"/>
      <c r="B236"/>
      <c r="C236" s="340"/>
      <c r="D236" s="111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</row>
    <row r="237" spans="1:22" ht="13.5" customHeight="1">
      <c r="A237"/>
      <c r="B237"/>
      <c r="C237" s="340"/>
      <c r="D237" s="111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</row>
    <row r="238" spans="1:22" ht="13.5" customHeight="1">
      <c r="A238"/>
      <c r="B238"/>
      <c r="C238" s="340"/>
      <c r="D238" s="111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</row>
    <row r="239" spans="1:22" ht="13.5" customHeight="1">
      <c r="A239"/>
      <c r="B239"/>
      <c r="C239" s="340"/>
      <c r="D239" s="111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</row>
    <row r="240" spans="1:22" ht="13.5" customHeight="1">
      <c r="A240"/>
      <c r="B240"/>
      <c r="C240" s="340"/>
      <c r="D240" s="111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</row>
    <row r="241" spans="1:22" ht="13.5" customHeight="1">
      <c r="A241"/>
      <c r="B241"/>
      <c r="C241" s="340"/>
      <c r="D241" s="111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</row>
    <row r="242" spans="1:22" ht="13.5" customHeight="1">
      <c r="A242"/>
      <c r="B242"/>
      <c r="C242" s="340"/>
      <c r="D242" s="111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</row>
    <row r="243" spans="1:22" ht="13.5" customHeight="1">
      <c r="A243"/>
      <c r="B243"/>
      <c r="C243" s="340"/>
      <c r="D243" s="111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</row>
    <row r="244" spans="1:22" ht="13.5" customHeight="1">
      <c r="A244"/>
      <c r="B244"/>
      <c r="C244" s="340"/>
      <c r="D244" s="111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</row>
    <row r="245" spans="1:22" ht="13.5" customHeight="1">
      <c r="A245"/>
      <c r="B245"/>
      <c r="C245" s="340"/>
      <c r="D245" s="111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</row>
    <row r="246" spans="1:22" ht="13.5" customHeight="1">
      <c r="A246"/>
      <c r="B246"/>
      <c r="C246" s="340"/>
      <c r="D246" s="111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</row>
    <row r="247" spans="1:22" ht="13.5" customHeight="1">
      <c r="A247"/>
      <c r="B247"/>
      <c r="C247" s="340"/>
      <c r="D247" s="111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</row>
    <row r="248" spans="1:22" ht="13.5" customHeight="1">
      <c r="A248"/>
      <c r="B248"/>
      <c r="C248" s="340"/>
      <c r="D248" s="111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</row>
    <row r="249" spans="1:22" ht="13.5" customHeight="1">
      <c r="A249"/>
      <c r="B249"/>
      <c r="C249" s="340"/>
      <c r="D249" s="111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</row>
    <row r="250" spans="1:22" ht="13.5" customHeight="1">
      <c r="A250"/>
      <c r="B250"/>
      <c r="C250" s="340"/>
      <c r="D250" s="111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</row>
    <row r="251" spans="1:22" ht="13.5" customHeight="1">
      <c r="A251"/>
      <c r="B251"/>
      <c r="C251" s="340"/>
      <c r="D251" s="111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</row>
    <row r="252" spans="1:22" ht="13.5" customHeight="1">
      <c r="A252"/>
      <c r="B252"/>
      <c r="C252" s="340"/>
      <c r="D252" s="111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</row>
    <row r="253" spans="1:22" ht="13.5" customHeight="1">
      <c r="A253"/>
      <c r="B253"/>
      <c r="C253" s="340"/>
      <c r="D253" s="111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</row>
    <row r="254" spans="1:22" ht="13.5" customHeight="1">
      <c r="A254"/>
      <c r="B254"/>
      <c r="C254" s="340"/>
      <c r="D254" s="111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</row>
    <row r="255" spans="1:22" ht="13.5" customHeight="1">
      <c r="A255"/>
      <c r="B255"/>
      <c r="C255" s="340"/>
      <c r="D255" s="111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</row>
    <row r="256" spans="1:22" ht="13.5" customHeight="1">
      <c r="A256"/>
      <c r="B256"/>
      <c r="C256" s="340"/>
      <c r="D256" s="111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</row>
    <row r="257" spans="1:22" ht="13.5" customHeight="1">
      <c r="A257"/>
      <c r="B257"/>
      <c r="C257" s="340"/>
      <c r="D257" s="111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</row>
    <row r="258" spans="1:22" ht="13.5" customHeight="1">
      <c r="A258"/>
      <c r="B258"/>
      <c r="C258" s="340"/>
      <c r="D258" s="111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</row>
    <row r="259" spans="1:22" ht="13.5" customHeight="1">
      <c r="A259"/>
      <c r="B259"/>
      <c r="C259" s="340"/>
      <c r="D259" s="111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</row>
    <row r="260" spans="1:22" ht="13.5" customHeight="1">
      <c r="A260"/>
      <c r="B260"/>
      <c r="C260" s="340"/>
      <c r="D260" s="111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</row>
    <row r="261" spans="1:22" ht="13.5" customHeight="1">
      <c r="A261"/>
      <c r="B261"/>
      <c r="C261" s="340"/>
      <c r="D261" s="111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</row>
    <row r="262" spans="1:22" ht="13.5" customHeight="1">
      <c r="A262"/>
      <c r="B262"/>
      <c r="C262" s="340"/>
      <c r="D262" s="111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</row>
    <row r="263" spans="1:22" ht="13.5" customHeight="1">
      <c r="A263"/>
      <c r="B263"/>
      <c r="C263" s="340"/>
      <c r="D263" s="111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</row>
    <row r="264" spans="1:22" ht="13.5" customHeight="1">
      <c r="A264"/>
      <c r="B264"/>
      <c r="C264" s="340"/>
      <c r="D264" s="111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</row>
    <row r="265" spans="1:22" ht="13.5" customHeight="1">
      <c r="A265"/>
      <c r="B265"/>
      <c r="C265" s="340"/>
      <c r="D265" s="111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</row>
    <row r="266" spans="1:22" ht="13.5" customHeight="1">
      <c r="A266"/>
      <c r="B266"/>
      <c r="C266" s="340"/>
      <c r="D266" s="111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</row>
    <row r="267" spans="1:22" ht="13.5" customHeight="1">
      <c r="A267"/>
      <c r="B267"/>
      <c r="C267" s="340"/>
      <c r="D267" s="111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</row>
    <row r="268" spans="1:22" ht="13.5" customHeight="1">
      <c r="A268"/>
      <c r="B268"/>
      <c r="C268" s="340"/>
      <c r="D268" s="111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</row>
    <row r="269" spans="1:22" ht="13.5" customHeight="1">
      <c r="A269"/>
      <c r="B269"/>
      <c r="C269" s="340"/>
      <c r="D269" s="111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</row>
    <row r="270" spans="1:22" ht="13.5" customHeight="1">
      <c r="A270"/>
      <c r="B270"/>
      <c r="C270" s="340"/>
      <c r="D270" s="111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</row>
    <row r="271" spans="1:22" ht="13.5" customHeight="1">
      <c r="A271"/>
      <c r="B271"/>
      <c r="C271" s="340"/>
      <c r="D271" s="111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</row>
    <row r="272" spans="1:22" ht="13.5" customHeight="1">
      <c r="A272"/>
      <c r="B272"/>
      <c r="C272" s="340"/>
      <c r="D272" s="111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</row>
    <row r="273" spans="1:22" ht="13.5" customHeight="1">
      <c r="A273"/>
      <c r="B273"/>
      <c r="C273" s="340"/>
      <c r="D273" s="111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</row>
    <row r="274" spans="1:22" ht="13.5" customHeight="1">
      <c r="A274"/>
      <c r="B274"/>
      <c r="C274" s="340"/>
      <c r="D274" s="111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</row>
    <row r="275" spans="1:22" ht="13.5" customHeight="1">
      <c r="A275"/>
      <c r="B275"/>
      <c r="C275" s="340"/>
      <c r="D275" s="111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</row>
    <row r="276" spans="1:22" ht="13.5" customHeight="1">
      <c r="A276"/>
      <c r="B276"/>
      <c r="C276" s="340"/>
      <c r="D276" s="111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</row>
    <row r="277" spans="1:22" ht="13.5" customHeight="1">
      <c r="A277"/>
      <c r="B277"/>
      <c r="C277" s="340"/>
      <c r="D277" s="111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</row>
    <row r="278" spans="1:22" ht="13.5" customHeight="1">
      <c r="A278"/>
      <c r="B278"/>
      <c r="C278" s="340"/>
      <c r="D278" s="111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</row>
    <row r="279" spans="1:22" ht="13.5" customHeight="1">
      <c r="A279"/>
      <c r="B279"/>
      <c r="C279" s="340"/>
      <c r="D279" s="111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</row>
    <row r="280" spans="1:22" ht="13.5" customHeight="1">
      <c r="A280"/>
      <c r="B280"/>
      <c r="C280" s="340"/>
      <c r="D280" s="111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</row>
    <row r="281" spans="1:22" ht="13.5" customHeight="1">
      <c r="A281"/>
      <c r="B281"/>
      <c r="C281" s="340"/>
      <c r="D281" s="111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</row>
    <row r="282" spans="1:22" ht="13.5" customHeight="1">
      <c r="A282"/>
      <c r="B282"/>
      <c r="C282" s="340"/>
      <c r="D282" s="111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</row>
    <row r="283" spans="1:22" ht="13.5" customHeight="1">
      <c r="A283"/>
      <c r="B283"/>
      <c r="C283" s="340"/>
      <c r="D283" s="111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</row>
    <row r="284" spans="1:22" ht="13.5" customHeight="1">
      <c r="A284"/>
      <c r="B284"/>
      <c r="C284" s="340"/>
      <c r="D284" s="111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</row>
    <row r="285" spans="1:22" ht="13.5" customHeight="1">
      <c r="A285"/>
      <c r="B285"/>
      <c r="C285" s="340"/>
      <c r="D285" s="111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</row>
    <row r="286" spans="1:22" ht="13.5" customHeight="1">
      <c r="A286"/>
      <c r="B286"/>
      <c r="C286" s="340"/>
      <c r="D286" s="111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</row>
    <row r="287" spans="1:22" ht="13.5" customHeight="1">
      <c r="A287"/>
      <c r="B287"/>
      <c r="C287" s="340"/>
      <c r="D287" s="111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</row>
    <row r="288" spans="1:22" ht="13.5" customHeight="1">
      <c r="A288"/>
      <c r="B288"/>
      <c r="C288" s="340"/>
      <c r="D288" s="111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</row>
    <row r="289" spans="1:22" ht="13.5" customHeight="1">
      <c r="A289"/>
      <c r="B289"/>
      <c r="C289" s="340"/>
      <c r="D289" s="111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</row>
    <row r="290" spans="1:22" ht="13.5" customHeight="1">
      <c r="A290"/>
      <c r="B290"/>
      <c r="C290" s="340"/>
      <c r="D290" s="111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</row>
    <row r="291" spans="1:22" ht="13.5" customHeight="1">
      <c r="A291"/>
      <c r="B291"/>
      <c r="C291" s="340"/>
      <c r="D291" s="111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</row>
    <row r="292" spans="1:22" ht="13.5" customHeight="1">
      <c r="A292"/>
      <c r="B292"/>
      <c r="C292" s="340"/>
      <c r="D292" s="111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</row>
    <row r="293" spans="1:22" ht="13.5" customHeight="1">
      <c r="A293"/>
      <c r="B293"/>
      <c r="C293" s="340"/>
      <c r="D293" s="111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</row>
    <row r="294" spans="1:22" ht="13.5" customHeight="1">
      <c r="A294"/>
      <c r="B294"/>
      <c r="C294" s="340"/>
      <c r="D294" s="111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</row>
    <row r="295" spans="1:22" ht="13.5" customHeight="1">
      <c r="A295"/>
      <c r="B295"/>
      <c r="C295" s="340"/>
      <c r="D295" s="111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</row>
    <row r="296" spans="1:22" ht="13.5" customHeight="1">
      <c r="A296"/>
      <c r="B296"/>
      <c r="C296" s="340"/>
      <c r="D296" s="111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</row>
    <row r="297" spans="1:22" ht="13.5" customHeight="1">
      <c r="A297"/>
      <c r="B297"/>
      <c r="C297" s="340"/>
      <c r="D297" s="111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</row>
    <row r="298" spans="1:22" ht="13.5" customHeight="1">
      <c r="A298"/>
      <c r="B298"/>
      <c r="C298" s="340"/>
      <c r="D298" s="111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</row>
    <row r="299" spans="1:22" ht="13.5" customHeight="1">
      <c r="A299"/>
      <c r="B299"/>
      <c r="C299" s="340"/>
      <c r="D299" s="111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</row>
    <row r="300" spans="1:22" ht="13.5" customHeight="1">
      <c r="A300"/>
      <c r="B300"/>
      <c r="C300" s="340"/>
      <c r="D300" s="111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</row>
    <row r="301" spans="1:22" ht="13.5" customHeight="1">
      <c r="A301"/>
      <c r="B301"/>
      <c r="C301" s="340"/>
      <c r="D301" s="111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</row>
    <row r="302" spans="1:22" ht="13.5" customHeight="1">
      <c r="A302"/>
      <c r="B302"/>
      <c r="C302" s="340"/>
      <c r="D302" s="111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</row>
    <row r="303" spans="1:22" ht="13.5" customHeight="1">
      <c r="A303"/>
      <c r="B303"/>
      <c r="C303" s="340"/>
      <c r="D303" s="111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</row>
    <row r="304" spans="1:22" ht="13.5" customHeight="1">
      <c r="A304"/>
      <c r="B304"/>
      <c r="C304" s="340"/>
      <c r="D304" s="111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</row>
    <row r="305" spans="1:22" ht="13.5" customHeight="1">
      <c r="A305"/>
      <c r="B305"/>
      <c r="C305" s="340"/>
      <c r="D305" s="111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</row>
    <row r="306" spans="1:22" ht="13.5" customHeight="1">
      <c r="A306"/>
      <c r="B306"/>
      <c r="C306" s="340"/>
      <c r="D306" s="111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</row>
    <row r="307" spans="1:22" ht="13.5" customHeight="1">
      <c r="A307"/>
      <c r="B307"/>
      <c r="C307" s="340"/>
      <c r="D307" s="111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</row>
    <row r="308" spans="1:22" ht="13.5" customHeight="1">
      <c r="A308"/>
      <c r="B308"/>
      <c r="C308" s="340"/>
      <c r="D308" s="111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</row>
    <row r="309" spans="1:22" ht="13.5" customHeight="1">
      <c r="A309"/>
      <c r="B309"/>
      <c r="C309" s="340"/>
      <c r="D309" s="111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</row>
    <row r="310" spans="1:22" ht="13.5" customHeight="1">
      <c r="A310"/>
      <c r="B310"/>
      <c r="C310" s="340"/>
      <c r="D310" s="111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</row>
    <row r="311" spans="1:22" ht="13.5" customHeight="1">
      <c r="A311"/>
      <c r="B311"/>
      <c r="C311" s="340"/>
      <c r="D311" s="111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</row>
    <row r="312" spans="1:22" ht="13.5" customHeight="1">
      <c r="A312"/>
      <c r="B312"/>
      <c r="C312" s="340"/>
      <c r="D312" s="111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</row>
    <row r="313" spans="1:22" ht="13.5" customHeight="1">
      <c r="A313"/>
      <c r="B313"/>
      <c r="C313" s="340"/>
      <c r="D313" s="111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</row>
    <row r="314" spans="1:22" ht="13.5" customHeight="1">
      <c r="A314"/>
      <c r="B314"/>
      <c r="C314" s="340"/>
      <c r="D314" s="111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</row>
    <row r="315" spans="1:22" ht="13.5" customHeight="1">
      <c r="A315"/>
      <c r="B315"/>
      <c r="C315" s="340"/>
      <c r="D315" s="111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</row>
    <row r="316" spans="1:22" ht="13.5" customHeight="1">
      <c r="A316"/>
      <c r="B316"/>
      <c r="C316" s="340"/>
      <c r="D316" s="111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</row>
    <row r="317" spans="1:22" ht="13.5" customHeight="1">
      <c r="A317"/>
      <c r="B317"/>
      <c r="C317" s="340"/>
      <c r="D317" s="111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</row>
    <row r="318" spans="1:22" ht="13.5" customHeight="1">
      <c r="A318"/>
      <c r="B318"/>
      <c r="C318" s="340"/>
      <c r="D318" s="111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</row>
    <row r="319" spans="1:22" ht="13.5" customHeight="1">
      <c r="A319"/>
      <c r="B319"/>
      <c r="C319" s="340"/>
      <c r="D319" s="111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</row>
    <row r="320" spans="1:22" ht="13.5" customHeight="1">
      <c r="A320"/>
      <c r="B320"/>
      <c r="C320" s="340"/>
      <c r="D320" s="111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</row>
    <row r="321" spans="1:22" ht="13.5" customHeight="1">
      <c r="A321"/>
      <c r="B321"/>
      <c r="C321" s="340"/>
      <c r="D321" s="111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</row>
    <row r="322" spans="1:22" ht="13.5" customHeight="1">
      <c r="A322"/>
      <c r="B322"/>
      <c r="C322" s="340"/>
      <c r="D322" s="111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</row>
    <row r="323" spans="1:22" ht="13.5" customHeight="1">
      <c r="A323"/>
      <c r="B323"/>
      <c r="C323" s="340"/>
      <c r="D323" s="111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</row>
    <row r="324" spans="1:22" ht="13.5" customHeight="1">
      <c r="A324"/>
      <c r="B324"/>
      <c r="C324" s="340"/>
      <c r="D324" s="111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</row>
    <row r="325" spans="1:22" ht="13.5" customHeight="1">
      <c r="A325"/>
      <c r="B325"/>
      <c r="C325" s="340"/>
      <c r="D325" s="111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</row>
    <row r="326" spans="1:22" ht="13.5" customHeight="1">
      <c r="A326"/>
      <c r="B326"/>
      <c r="C326" s="340"/>
      <c r="D326" s="111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</row>
    <row r="327" spans="1:22" ht="13.5" customHeight="1">
      <c r="A327"/>
      <c r="B327"/>
      <c r="C327" s="340"/>
      <c r="D327" s="111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</row>
    <row r="328" spans="1:22" ht="13.5" customHeight="1">
      <c r="A328"/>
      <c r="B328"/>
      <c r="C328" s="340"/>
      <c r="D328" s="111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</row>
    <row r="329" spans="1:22" ht="13.5" customHeight="1">
      <c r="A329"/>
      <c r="B329"/>
      <c r="C329" s="340"/>
      <c r="D329" s="111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</row>
    <row r="330" spans="1:22" ht="13.5" customHeight="1">
      <c r="A330"/>
      <c r="B330"/>
      <c r="C330" s="340"/>
      <c r="D330" s="111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</row>
    <row r="331" spans="1:22" ht="13.5" customHeight="1">
      <c r="A331"/>
      <c r="B331"/>
      <c r="C331" s="340"/>
      <c r="D331" s="111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</row>
    <row r="332" spans="1:22" ht="13.5" customHeight="1">
      <c r="A332"/>
      <c r="B332"/>
      <c r="C332" s="340"/>
      <c r="D332" s="111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</row>
    <row r="333" spans="1:22" ht="13.5" customHeight="1">
      <c r="A333"/>
      <c r="B333"/>
      <c r="C333" s="340"/>
      <c r="D333" s="111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</row>
    <row r="334" spans="1:22" ht="13.5" customHeight="1">
      <c r="A334"/>
      <c r="B334"/>
      <c r="C334" s="340"/>
      <c r="D334" s="111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</row>
    <row r="335" spans="1:22" ht="13.5" customHeight="1">
      <c r="A335"/>
      <c r="B335"/>
      <c r="C335" s="340"/>
      <c r="D335" s="111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</row>
    <row r="336" spans="1:22" ht="13.5" customHeight="1">
      <c r="A336"/>
      <c r="B336"/>
      <c r="C336" s="340"/>
      <c r="D336" s="111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</row>
    <row r="337" spans="1:22" ht="13.5" customHeight="1">
      <c r="A337"/>
      <c r="B337"/>
      <c r="C337" s="340"/>
      <c r="D337" s="111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</row>
    <row r="338" spans="1:22" ht="13.5" customHeight="1">
      <c r="A338"/>
      <c r="B338"/>
      <c r="C338" s="340"/>
      <c r="D338" s="111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</row>
    <row r="339" spans="1:22" ht="13.5" customHeight="1">
      <c r="A339"/>
      <c r="B339"/>
      <c r="C339" s="340"/>
      <c r="D339" s="111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</row>
    <row r="340" spans="1:22" ht="13.5" customHeight="1">
      <c r="A340"/>
      <c r="B340"/>
      <c r="C340" s="340"/>
      <c r="D340" s="111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</row>
    <row r="341" spans="1:22" ht="13.5" customHeight="1">
      <c r="A341"/>
      <c r="B341"/>
      <c r="C341" s="340"/>
      <c r="D341" s="111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</row>
    <row r="342" spans="1:22" ht="13.5" customHeight="1">
      <c r="A342"/>
      <c r="B342"/>
      <c r="C342" s="340"/>
      <c r="D342" s="111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</row>
    <row r="343" spans="1:22" ht="13.5" customHeight="1">
      <c r="A343"/>
      <c r="B343"/>
      <c r="C343" s="340"/>
      <c r="D343" s="111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</row>
    <row r="344" spans="1:22" ht="13.5" customHeight="1">
      <c r="A344"/>
      <c r="B344"/>
      <c r="C344" s="340"/>
      <c r="D344" s="111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</row>
    <row r="345" spans="1:22" ht="13.5" customHeight="1">
      <c r="A345"/>
      <c r="B345"/>
      <c r="C345" s="340"/>
      <c r="D345" s="111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</row>
    <row r="346" spans="1:22" ht="13.5" customHeight="1">
      <c r="A346"/>
      <c r="B346"/>
      <c r="C346" s="340"/>
      <c r="D346" s="111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</row>
    <row r="347" spans="1:22" ht="13.5" customHeight="1">
      <c r="A347"/>
      <c r="B347"/>
      <c r="C347" s="340"/>
      <c r="D347" s="111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</row>
    <row r="348" spans="1:22" ht="13.5" customHeight="1">
      <c r="A348"/>
      <c r="B348"/>
      <c r="C348" s="340"/>
      <c r="D348" s="111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</row>
    <row r="349" spans="1:22" ht="13.5" customHeight="1">
      <c r="A349"/>
      <c r="B349"/>
      <c r="C349" s="340"/>
      <c r="D349" s="111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</row>
    <row r="350" spans="1:22" ht="13.5" customHeight="1">
      <c r="A350"/>
      <c r="B350"/>
      <c r="C350" s="340"/>
      <c r="D350" s="111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</row>
    <row r="351" spans="1:22" ht="13.5" customHeight="1">
      <c r="A351"/>
      <c r="B351"/>
      <c r="C351" s="340"/>
      <c r="D351" s="111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</row>
    <row r="352" spans="1:22" ht="13.5" customHeight="1">
      <c r="A352"/>
      <c r="B352"/>
      <c r="C352" s="340"/>
      <c r="D352" s="111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</row>
    <row r="353" spans="1:22" ht="13.5" customHeight="1">
      <c r="A353"/>
      <c r="B353"/>
      <c r="C353" s="340"/>
      <c r="D353" s="111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</row>
    <row r="354" spans="1:22" ht="13.5" customHeight="1">
      <c r="A354"/>
      <c r="B354"/>
      <c r="C354" s="340"/>
      <c r="D354" s="111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</row>
    <row r="355" spans="1:22" ht="13.5" customHeight="1">
      <c r="A355"/>
      <c r="B355"/>
      <c r="C355" s="340"/>
      <c r="D355" s="111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</row>
    <row r="356" spans="1:22" ht="13.5" customHeight="1">
      <c r="A356"/>
      <c r="B356"/>
      <c r="C356" s="340"/>
      <c r="D356" s="111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</row>
    <row r="357" spans="1:22" ht="13.5" customHeight="1">
      <c r="A357"/>
      <c r="B357"/>
      <c r="C357" s="340"/>
      <c r="D357" s="111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</row>
    <row r="358" spans="1:22" ht="13.5" customHeight="1">
      <c r="A358"/>
      <c r="B358"/>
      <c r="C358" s="340"/>
      <c r="D358" s="111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</row>
    <row r="359" spans="1:22" ht="13.5" customHeight="1">
      <c r="A359"/>
      <c r="B359"/>
      <c r="C359" s="340"/>
      <c r="D359" s="111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</row>
    <row r="360" spans="1:22" ht="13.5" customHeight="1">
      <c r="A360"/>
      <c r="B360"/>
      <c r="C360" s="340"/>
      <c r="D360" s="111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</row>
    <row r="361" spans="1:22" ht="13.5" customHeight="1">
      <c r="A361"/>
      <c r="B361"/>
      <c r="C361" s="340"/>
      <c r="D361" s="111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</row>
    <row r="362" spans="1:22" ht="13.5" customHeight="1">
      <c r="A362"/>
      <c r="B362"/>
      <c r="C362" s="340"/>
      <c r="D362" s="111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</row>
    <row r="363" spans="1:22" ht="13.5" customHeight="1">
      <c r="A363"/>
      <c r="B363"/>
      <c r="C363" s="340"/>
      <c r="D363" s="111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</row>
    <row r="364" spans="1:22" ht="13.5" customHeight="1">
      <c r="A364"/>
      <c r="B364"/>
      <c r="C364" s="340"/>
      <c r="D364" s="111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</row>
    <row r="365" spans="1:22" ht="13.5" customHeight="1">
      <c r="A365"/>
      <c r="B365"/>
      <c r="C365" s="340"/>
      <c r="D365" s="111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</row>
    <row r="366" spans="1:22" ht="13.5" customHeight="1">
      <c r="A366"/>
      <c r="B366"/>
      <c r="C366" s="340"/>
      <c r="D366" s="111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</row>
    <row r="367" spans="1:22" ht="13.5" customHeight="1">
      <c r="A367"/>
      <c r="B367"/>
      <c r="C367" s="340"/>
      <c r="D367" s="111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</row>
    <row r="368" spans="1:22" ht="13.5" customHeight="1">
      <c r="A368"/>
      <c r="B368"/>
      <c r="C368" s="340"/>
      <c r="D368" s="111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</row>
    <row r="369" spans="1:22" ht="13.5" customHeight="1">
      <c r="A369"/>
      <c r="B369"/>
      <c r="C369" s="340"/>
      <c r="D369" s="111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</row>
    <row r="370" spans="1:22" ht="13.5" customHeight="1">
      <c r="A370"/>
      <c r="B370"/>
      <c r="C370" s="340"/>
      <c r="D370" s="111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</row>
    <row r="371" spans="1:22" ht="13.5" customHeight="1">
      <c r="A371"/>
      <c r="B371"/>
      <c r="C371" s="340"/>
      <c r="D371" s="111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</row>
    <row r="372" spans="1:22" ht="13.5" customHeight="1">
      <c r="A372"/>
      <c r="B372"/>
      <c r="C372" s="340"/>
      <c r="D372" s="111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</row>
    <row r="373" spans="1:22" ht="13.5" customHeight="1">
      <c r="A373"/>
      <c r="B373"/>
      <c r="C373" s="340"/>
      <c r="D373" s="111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</row>
    <row r="374" spans="1:22" ht="13.5" customHeight="1">
      <c r="A374"/>
      <c r="B374"/>
      <c r="C374" s="340"/>
      <c r="D374" s="111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</row>
    <row r="375" spans="1:22" ht="13.5" customHeight="1">
      <c r="A375"/>
      <c r="B375"/>
      <c r="C375" s="340"/>
      <c r="D375" s="111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</row>
    <row r="376" spans="1:22" ht="13.5" customHeight="1">
      <c r="A376"/>
      <c r="B376"/>
      <c r="C376" s="340"/>
      <c r="D376" s="111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</row>
    <row r="377" spans="1:22" ht="13.5" customHeight="1">
      <c r="A377"/>
      <c r="B377"/>
      <c r="C377" s="340"/>
      <c r="D377" s="111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</row>
    <row r="378" spans="1:22" ht="13.5" customHeight="1">
      <c r="A378"/>
      <c r="B378"/>
      <c r="C378" s="340"/>
      <c r="D378" s="111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</row>
    <row r="379" spans="1:22" ht="13.5" customHeight="1">
      <c r="A379"/>
      <c r="B379"/>
      <c r="C379" s="340"/>
      <c r="D379" s="111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</row>
    <row r="380" spans="1:22" ht="13.5" customHeight="1">
      <c r="A380"/>
      <c r="B380"/>
      <c r="C380" s="340"/>
      <c r="D380" s="111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</row>
    <row r="381" spans="1:22" ht="13.5" customHeight="1">
      <c r="A381"/>
      <c r="B381"/>
      <c r="C381" s="340"/>
      <c r="D381" s="111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</row>
    <row r="382" spans="1:22" ht="13.5" customHeight="1">
      <c r="A382"/>
      <c r="B382"/>
      <c r="C382" s="340"/>
      <c r="D382" s="111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</row>
    <row r="383" spans="1:22" ht="13.5" customHeight="1">
      <c r="A383"/>
      <c r="B383"/>
      <c r="C383" s="340"/>
      <c r="D383" s="111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</row>
    <row r="384" spans="1:22" ht="13.5" customHeight="1">
      <c r="A384"/>
      <c r="B384"/>
      <c r="C384" s="340"/>
      <c r="D384" s="111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</row>
    <row r="385" spans="1:22" ht="13.5" customHeight="1">
      <c r="A385"/>
      <c r="B385"/>
      <c r="C385" s="340"/>
      <c r="D385" s="111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</row>
    <row r="386" spans="1:22" ht="13.5" customHeight="1">
      <c r="A386"/>
      <c r="B386"/>
      <c r="C386" s="340"/>
      <c r="D386" s="111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</row>
    <row r="387" spans="1:22" ht="13.5" customHeight="1">
      <c r="A387"/>
      <c r="B387"/>
      <c r="C387" s="340"/>
      <c r="D387" s="111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</row>
    <row r="388" spans="1:22" ht="13.5" customHeight="1">
      <c r="A388"/>
      <c r="B388"/>
      <c r="C388" s="340"/>
      <c r="D388" s="111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</row>
    <row r="389" spans="1:22" ht="13.5" customHeight="1">
      <c r="A389"/>
      <c r="B389"/>
      <c r="C389" s="340"/>
      <c r="D389" s="111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</row>
    <row r="390" spans="1:22" ht="13.5" customHeight="1">
      <c r="A390"/>
      <c r="B390"/>
      <c r="C390" s="340"/>
      <c r="D390" s="111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</row>
    <row r="391" spans="1:22" ht="13.5" customHeight="1">
      <c r="A391"/>
      <c r="B391"/>
      <c r="C391" s="340"/>
      <c r="D391" s="111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</row>
    <row r="392" spans="1:22" ht="13.5" customHeight="1">
      <c r="A392"/>
      <c r="B392"/>
      <c r="C392" s="340"/>
      <c r="D392" s="111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</row>
    <row r="393" spans="1:22" ht="13.5" customHeight="1">
      <c r="A393"/>
      <c r="B393"/>
      <c r="C393" s="340"/>
      <c r="D393" s="111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</row>
    <row r="394" spans="1:22" ht="13.5" customHeight="1">
      <c r="A394"/>
      <c r="B394"/>
      <c r="C394" s="340"/>
      <c r="D394" s="111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</row>
    <row r="395" spans="1:22" ht="13.5" customHeight="1">
      <c r="A395"/>
      <c r="B395"/>
      <c r="C395" s="340"/>
      <c r="D395" s="111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</row>
    <row r="396" spans="1:22" ht="13.5" customHeight="1">
      <c r="A396"/>
      <c r="B396"/>
      <c r="C396" s="340"/>
      <c r="D396" s="111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</row>
    <row r="397" spans="1:22" ht="13.5" customHeight="1">
      <c r="A397"/>
      <c r="B397"/>
      <c r="C397" s="340"/>
      <c r="D397" s="111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</row>
    <row r="398" spans="1:22" ht="13.5" customHeight="1">
      <c r="A398"/>
      <c r="B398"/>
      <c r="C398" s="340"/>
      <c r="D398" s="111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</row>
    <row r="399" spans="1:22" ht="13.5" customHeight="1">
      <c r="A399"/>
      <c r="B399"/>
      <c r="C399" s="340"/>
      <c r="D399" s="111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</row>
    <row r="400" spans="1:22" ht="13.5" customHeight="1">
      <c r="A400"/>
      <c r="B400"/>
      <c r="C400" s="340"/>
      <c r="D400" s="111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</row>
    <row r="401" spans="1:22" ht="13.5" customHeight="1">
      <c r="A401"/>
      <c r="B401"/>
      <c r="C401" s="340"/>
      <c r="D401" s="111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</row>
    <row r="402" spans="1:22" ht="13.5" customHeight="1">
      <c r="A402"/>
      <c r="B402"/>
      <c r="C402" s="340"/>
      <c r="D402" s="111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</row>
    <row r="403" spans="1:22" ht="13.5" customHeight="1">
      <c r="A403"/>
      <c r="B403"/>
      <c r="C403" s="340"/>
      <c r="D403" s="111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</row>
    <row r="404" spans="1:22" ht="13.5" customHeight="1">
      <c r="A404"/>
      <c r="B404"/>
      <c r="C404" s="340"/>
      <c r="D404" s="111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</row>
    <row r="405" spans="1:22" ht="13.5" customHeight="1">
      <c r="A405"/>
      <c r="B405"/>
      <c r="C405" s="340"/>
      <c r="D405" s="111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</row>
    <row r="406" spans="1:22" ht="13.5" customHeight="1">
      <c r="A406"/>
      <c r="B406"/>
      <c r="C406" s="340"/>
      <c r="D406" s="111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</row>
    <row r="407" spans="1:22" ht="13.5" customHeight="1">
      <c r="A407"/>
      <c r="B407"/>
      <c r="C407" s="340"/>
      <c r="D407" s="111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</row>
    <row r="408" spans="1:22" ht="13.5" customHeight="1">
      <c r="A408"/>
      <c r="B408"/>
      <c r="C408" s="340"/>
      <c r="D408" s="111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</row>
    <row r="409" spans="1:22" ht="13.5" customHeight="1">
      <c r="A409"/>
      <c r="B409"/>
      <c r="C409" s="340"/>
      <c r="D409" s="111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</row>
    <row r="410" spans="1:22" ht="13.5" customHeight="1">
      <c r="A410"/>
      <c r="B410"/>
      <c r="C410" s="340"/>
      <c r="D410" s="111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</row>
    <row r="411" spans="1:22" ht="13.5" customHeight="1">
      <c r="A411"/>
      <c r="B411"/>
      <c r="C411" s="340"/>
      <c r="D411" s="111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</row>
    <row r="412" spans="1:22" ht="13.5" customHeight="1">
      <c r="A412"/>
      <c r="B412"/>
      <c r="C412" s="340"/>
      <c r="D412" s="111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</row>
    <row r="413" spans="1:22" ht="13.5" customHeight="1">
      <c r="A413"/>
      <c r="B413"/>
      <c r="C413" s="340"/>
      <c r="D413" s="111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</row>
    <row r="414" spans="1:22" ht="13.5" customHeight="1">
      <c r="A414"/>
      <c r="B414"/>
      <c r="C414" s="340"/>
      <c r="D414" s="111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</row>
    <row r="415" spans="1:22" ht="13.5" customHeight="1">
      <c r="A415"/>
      <c r="B415"/>
      <c r="C415" s="340"/>
      <c r="D415" s="111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</row>
    <row r="416" spans="1:22" ht="13.5" customHeight="1">
      <c r="A416"/>
      <c r="B416"/>
      <c r="C416" s="340"/>
      <c r="D416" s="111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</row>
    <row r="417" spans="1:22" ht="13.5" customHeight="1">
      <c r="A417"/>
      <c r="B417"/>
      <c r="C417" s="340"/>
      <c r="D417" s="111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</row>
    <row r="418" spans="1:22" ht="13.5" customHeight="1">
      <c r="A418"/>
      <c r="B418"/>
      <c r="C418" s="340"/>
      <c r="D418" s="111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</row>
    <row r="419" spans="1:22" ht="13.5" customHeight="1">
      <c r="A419"/>
      <c r="B419"/>
      <c r="C419" s="340"/>
      <c r="D419" s="111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</row>
    <row r="420" spans="1:22" ht="13.5" customHeight="1">
      <c r="A420"/>
      <c r="B420"/>
      <c r="C420" s="340"/>
      <c r="D420" s="111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</row>
    <row r="421" spans="1:22" ht="13.5" customHeight="1">
      <c r="A421"/>
      <c r="B421"/>
      <c r="C421" s="340"/>
      <c r="D421" s="111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</row>
    <row r="422" spans="1:22" ht="13.5" customHeight="1">
      <c r="A422"/>
      <c r="B422"/>
      <c r="C422" s="340"/>
      <c r="D422" s="111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</row>
    <row r="423" spans="1:22" ht="13.5" customHeight="1">
      <c r="A423"/>
      <c r="B423"/>
      <c r="C423" s="340"/>
      <c r="D423" s="111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</row>
    <row r="424" spans="1:22" ht="13.5" customHeight="1">
      <c r="A424"/>
      <c r="B424"/>
      <c r="C424" s="340"/>
      <c r="D424" s="111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</row>
    <row r="425" spans="1:22" ht="13.5" customHeight="1">
      <c r="A425"/>
      <c r="B425"/>
      <c r="C425" s="340"/>
      <c r="D425" s="111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</row>
    <row r="426" spans="1:22" ht="13.5" customHeight="1">
      <c r="A426"/>
      <c r="B426"/>
      <c r="C426" s="340"/>
      <c r="D426" s="111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</row>
    <row r="427" spans="1:22" ht="13.5" customHeight="1">
      <c r="A427"/>
      <c r="B427"/>
      <c r="C427" s="340"/>
      <c r="D427" s="111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</row>
    <row r="428" spans="1:22" ht="13.5" customHeight="1">
      <c r="A428"/>
      <c r="B428"/>
      <c r="C428" s="340"/>
      <c r="D428" s="111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</row>
    <row r="429" spans="1:22" ht="13.5" customHeight="1">
      <c r="A429"/>
      <c r="B429"/>
      <c r="C429" s="340"/>
      <c r="D429" s="111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</row>
    <row r="430" spans="1:22" ht="13.5" customHeight="1">
      <c r="A430"/>
      <c r="B430"/>
      <c r="C430" s="340"/>
      <c r="D430" s="111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</row>
    <row r="431" spans="1:22" ht="13.5" customHeight="1">
      <c r="A431"/>
      <c r="B431"/>
      <c r="C431" s="340"/>
      <c r="D431" s="111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</row>
    <row r="432" spans="1:22" ht="13.5" customHeight="1">
      <c r="A432"/>
      <c r="B432"/>
      <c r="C432" s="340"/>
      <c r="D432" s="111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</row>
    <row r="433" spans="1:22" ht="13.5" customHeight="1">
      <c r="A433"/>
      <c r="B433"/>
      <c r="C433" s="340"/>
      <c r="D433" s="111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</row>
    <row r="434" spans="1:22" ht="13.5" customHeight="1">
      <c r="A434"/>
      <c r="B434"/>
      <c r="C434" s="340"/>
      <c r="D434" s="111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</row>
    <row r="435" spans="1:22" ht="13.5" customHeight="1">
      <c r="A435"/>
      <c r="B435"/>
      <c r="C435" s="340"/>
      <c r="D435" s="111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</row>
    <row r="436" spans="1:22" ht="13.5" customHeight="1">
      <c r="A436"/>
      <c r="B436"/>
      <c r="C436" s="340"/>
      <c r="D436" s="111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</row>
    <row r="437" spans="1:22" ht="13.5" customHeight="1">
      <c r="A437"/>
      <c r="B437"/>
      <c r="C437" s="340"/>
      <c r="D437" s="111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</row>
    <row r="438" spans="1:22" ht="13.5" customHeight="1">
      <c r="A438"/>
      <c r="B438"/>
      <c r="C438" s="340"/>
      <c r="D438" s="111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</row>
    <row r="439" spans="1:22" ht="13.5" customHeight="1">
      <c r="A439"/>
      <c r="B439"/>
      <c r="C439" s="340"/>
      <c r="D439" s="111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</row>
    <row r="440" spans="1:22" ht="13.5" customHeight="1">
      <c r="A440"/>
      <c r="B440"/>
      <c r="C440" s="340"/>
      <c r="D440" s="111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</row>
    <row r="441" spans="1:22" ht="13.5" customHeight="1">
      <c r="A441"/>
      <c r="B441"/>
      <c r="C441" s="340"/>
      <c r="D441" s="111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</row>
    <row r="442" spans="1:22" ht="13.5" customHeight="1">
      <c r="A442"/>
      <c r="B442"/>
      <c r="C442" s="340"/>
      <c r="D442" s="111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</row>
    <row r="443" spans="1:22" ht="13.5" customHeight="1">
      <c r="A443"/>
      <c r="B443"/>
      <c r="C443" s="340"/>
      <c r="D443" s="111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</row>
    <row r="444" spans="1:22" ht="13.5" customHeight="1">
      <c r="A444"/>
      <c r="B444"/>
      <c r="C444" s="340"/>
      <c r="D444" s="111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</row>
    <row r="445" spans="1:22" ht="13.5" customHeight="1">
      <c r="A445"/>
      <c r="B445"/>
      <c r="C445" s="340"/>
      <c r="D445" s="111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</row>
    <row r="446" spans="1:22" ht="13.5" customHeight="1">
      <c r="A446"/>
      <c r="B446"/>
      <c r="C446" s="340"/>
      <c r="D446" s="111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</row>
    <row r="447" spans="1:22" ht="13.5" customHeight="1">
      <c r="A447"/>
      <c r="B447"/>
      <c r="C447" s="340"/>
      <c r="D447" s="111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</row>
    <row r="448" spans="1:22" ht="13.5" customHeight="1">
      <c r="A448"/>
      <c r="B448"/>
      <c r="C448" s="340"/>
      <c r="D448" s="111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</row>
    <row r="449" spans="1:22" ht="13.5" customHeight="1">
      <c r="A449"/>
      <c r="B449"/>
      <c r="C449" s="340"/>
      <c r="D449" s="111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</row>
    <row r="450" spans="1:22" ht="13.5" customHeight="1">
      <c r="A450"/>
      <c r="B450"/>
      <c r="C450" s="340"/>
      <c r="D450" s="111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</row>
    <row r="451" spans="1:22" ht="13.5" customHeight="1">
      <c r="A451"/>
      <c r="B451"/>
      <c r="C451" s="340"/>
      <c r="D451" s="111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</row>
    <row r="452" spans="1:22" ht="13.5" customHeight="1">
      <c r="A452"/>
      <c r="B452"/>
      <c r="C452" s="340"/>
      <c r="D452" s="111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</row>
    <row r="453" spans="1:22" ht="13.5" customHeight="1">
      <c r="A453"/>
      <c r="B453"/>
      <c r="C453" s="340"/>
      <c r="D453" s="111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</row>
    <row r="454" spans="1:22" ht="13.5" customHeight="1">
      <c r="A454"/>
      <c r="B454"/>
      <c r="C454" s="340"/>
      <c r="D454" s="111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</row>
    <row r="455" spans="1:22" ht="13.5" customHeight="1">
      <c r="A455"/>
      <c r="B455"/>
      <c r="C455" s="340"/>
      <c r="D455" s="111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</row>
    <row r="456" spans="1:22" ht="13.5" customHeight="1">
      <c r="A456"/>
      <c r="B456"/>
      <c r="C456" s="340"/>
      <c r="D456" s="111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</row>
    <row r="457" spans="1:22" ht="13.5" customHeight="1">
      <c r="A457"/>
      <c r="B457"/>
      <c r="C457" s="340"/>
      <c r="D457" s="111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</row>
    <row r="458" spans="1:22" ht="13.5" customHeight="1">
      <c r="A458"/>
      <c r="B458"/>
      <c r="C458" s="340"/>
      <c r="D458" s="111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</row>
    <row r="459" spans="1:22" ht="13.5" customHeight="1">
      <c r="A459"/>
      <c r="B459"/>
      <c r="C459" s="340"/>
      <c r="D459" s="111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</row>
    <row r="460" spans="1:22" ht="13.5" customHeight="1">
      <c r="A460"/>
      <c r="B460"/>
      <c r="C460" s="340"/>
      <c r="D460" s="111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</row>
    <row r="461" spans="1:22" ht="13.5" customHeight="1">
      <c r="A461"/>
      <c r="B461"/>
      <c r="C461" s="340"/>
      <c r="D461" s="111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</row>
    <row r="462" spans="1:22" ht="13.5" customHeight="1">
      <c r="A462"/>
      <c r="B462"/>
      <c r="C462" s="340"/>
      <c r="D462" s="111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</row>
    <row r="463" spans="1:22" ht="13.5" customHeight="1">
      <c r="A463"/>
      <c r="B463"/>
      <c r="C463" s="340"/>
      <c r="D463" s="111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</row>
    <row r="464" spans="1:22" ht="13.5" customHeight="1">
      <c r="A464"/>
      <c r="B464"/>
      <c r="C464" s="340"/>
      <c r="D464" s="111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</row>
    <row r="465" spans="1:22" ht="13.5" customHeight="1">
      <c r="A465"/>
      <c r="B465"/>
      <c r="C465" s="340"/>
      <c r="D465" s="111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</row>
    <row r="466" spans="1:22" ht="13.5" customHeight="1">
      <c r="A466"/>
      <c r="B466"/>
      <c r="C466" s="340"/>
      <c r="D466" s="111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</row>
    <row r="467" spans="1:22" ht="13.5" customHeight="1">
      <c r="A467"/>
      <c r="B467"/>
      <c r="C467" s="340"/>
      <c r="D467" s="111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</row>
    <row r="468" spans="1:22" ht="13.5" customHeight="1">
      <c r="A468"/>
      <c r="B468"/>
      <c r="C468" s="340"/>
      <c r="D468" s="111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</row>
    <row r="469" spans="1:22" ht="13.5" customHeight="1">
      <c r="A469"/>
      <c r="B469"/>
      <c r="C469" s="340"/>
      <c r="D469" s="111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</row>
    <row r="470" spans="1:22" ht="13.5" customHeight="1">
      <c r="A470"/>
      <c r="B470"/>
      <c r="C470" s="340"/>
      <c r="D470" s="111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</row>
    <row r="471" spans="1:22" ht="13.5" customHeight="1">
      <c r="A471"/>
      <c r="B471"/>
      <c r="C471" s="340"/>
      <c r="D471" s="111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</row>
    <row r="472" spans="1:22" ht="13.5" customHeight="1">
      <c r="A472"/>
      <c r="B472"/>
      <c r="C472" s="340"/>
      <c r="D472" s="111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</row>
    <row r="473" spans="1:22" ht="13.5" customHeight="1">
      <c r="A473"/>
      <c r="B473"/>
      <c r="C473" s="340"/>
      <c r="D473" s="111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</row>
    <row r="474" spans="1:22" ht="13.5" customHeight="1">
      <c r="A474"/>
      <c r="B474"/>
      <c r="C474" s="340"/>
      <c r="D474" s="111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</row>
    <row r="475" spans="1:22" ht="13.5" customHeight="1">
      <c r="A475"/>
      <c r="B475"/>
      <c r="C475" s="340"/>
      <c r="D475" s="111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</row>
    <row r="476" spans="1:22" ht="13.5" customHeight="1">
      <c r="A476"/>
      <c r="B476"/>
      <c r="C476" s="340"/>
      <c r="D476" s="111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</row>
    <row r="477" spans="1:22" ht="13.5" customHeight="1">
      <c r="A477"/>
      <c r="B477"/>
      <c r="C477" s="340"/>
      <c r="D477" s="111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</row>
    <row r="478" spans="1:22" ht="13.5" customHeight="1">
      <c r="A478"/>
      <c r="B478"/>
      <c r="C478" s="340"/>
      <c r="D478" s="111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</row>
    <row r="479" spans="1:22" ht="13.5" customHeight="1">
      <c r="A479"/>
      <c r="B479"/>
      <c r="C479" s="340"/>
      <c r="D479" s="111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</row>
    <row r="480" spans="1:22" ht="13.5" customHeight="1">
      <c r="A480"/>
      <c r="B480"/>
      <c r="C480" s="340"/>
      <c r="D480" s="111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</row>
    <row r="481" spans="1:22" ht="13.5" customHeight="1">
      <c r="A481"/>
      <c r="B481"/>
      <c r="C481" s="340"/>
      <c r="D481" s="111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</row>
    <row r="482" spans="1:22" ht="13.5" customHeight="1">
      <c r="A482"/>
      <c r="B482"/>
      <c r="C482" s="340"/>
      <c r="D482" s="111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</row>
    <row r="483" spans="1:22" ht="13.5" customHeight="1">
      <c r="A483"/>
      <c r="B483"/>
      <c r="C483" s="340"/>
      <c r="D483" s="111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</row>
    <row r="484" spans="1:22" ht="13.5" customHeight="1">
      <c r="A484"/>
      <c r="B484"/>
      <c r="C484" s="340"/>
      <c r="D484" s="111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</row>
    <row r="485" spans="1:22" ht="13.5" customHeight="1">
      <c r="A485"/>
      <c r="B485"/>
      <c r="C485" s="340"/>
      <c r="D485" s="111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</row>
    <row r="486" spans="1:22" ht="13.5" customHeight="1">
      <c r="A486"/>
      <c r="B486"/>
      <c r="C486" s="340"/>
      <c r="D486" s="111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</row>
    <row r="487" spans="1:22" ht="13.5" customHeight="1">
      <c r="A487"/>
      <c r="B487"/>
      <c r="C487" s="340"/>
      <c r="D487" s="111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</row>
    <row r="488" spans="1:22" ht="13.5" customHeight="1">
      <c r="A488"/>
      <c r="B488"/>
      <c r="C488" s="340"/>
      <c r="D488" s="111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</row>
    <row r="489" spans="1:22" ht="13.5" customHeight="1">
      <c r="A489"/>
      <c r="B489"/>
      <c r="C489" s="340"/>
      <c r="D489" s="111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</row>
    <row r="490" spans="1:22" ht="13.5" customHeight="1">
      <c r="A490"/>
      <c r="B490"/>
      <c r="C490" s="340"/>
      <c r="D490" s="111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</row>
    <row r="491" spans="1:22" ht="13.5" customHeight="1">
      <c r="A491"/>
      <c r="B491"/>
      <c r="C491" s="340"/>
      <c r="D491" s="111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</row>
    <row r="492" spans="1:22" ht="13.5" customHeight="1">
      <c r="A492"/>
      <c r="B492"/>
      <c r="C492" s="340"/>
      <c r="D492" s="111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</row>
    <row r="493" spans="1:22" ht="13.5" customHeight="1">
      <c r="A493"/>
      <c r="B493"/>
      <c r="C493" s="340"/>
      <c r="D493" s="111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</row>
    <row r="494" spans="1:22" ht="13.5" customHeight="1">
      <c r="A494"/>
      <c r="B494"/>
      <c r="C494" s="340"/>
      <c r="D494" s="111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</row>
    <row r="495" spans="1:22" ht="13.5" customHeight="1">
      <c r="A495"/>
      <c r="B495"/>
      <c r="C495" s="340"/>
      <c r="D495" s="111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</row>
    <row r="496" spans="1:22" ht="13.5" customHeight="1">
      <c r="A496"/>
      <c r="B496"/>
      <c r="C496" s="340"/>
      <c r="D496" s="111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</row>
    <row r="497" spans="1:22" ht="13.5" customHeight="1">
      <c r="A497"/>
      <c r="B497"/>
      <c r="C497" s="340"/>
      <c r="D497" s="111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</row>
    <row r="498" spans="1:22" ht="13.5" customHeight="1">
      <c r="A498"/>
      <c r="B498"/>
      <c r="C498" s="340"/>
      <c r="D498" s="111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</row>
    <row r="499" spans="1:22" ht="13.5" customHeight="1">
      <c r="A499"/>
      <c r="B499"/>
      <c r="C499" s="340"/>
      <c r="D499" s="111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</row>
    <row r="500" spans="1:22" ht="13.5" customHeight="1">
      <c r="A500"/>
      <c r="B500"/>
      <c r="C500" s="340"/>
      <c r="D500" s="111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</row>
    <row r="501" spans="1:22" ht="13.5" customHeight="1">
      <c r="A501"/>
      <c r="B501"/>
      <c r="C501" s="340"/>
      <c r="D501" s="111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</row>
    <row r="502" spans="1:22" ht="13.5" customHeight="1">
      <c r="A502"/>
      <c r="B502"/>
      <c r="C502" s="340"/>
      <c r="D502" s="111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</row>
    <row r="503" spans="1:22" ht="13.5" customHeight="1">
      <c r="A503"/>
      <c r="B503"/>
      <c r="C503" s="340"/>
      <c r="D503" s="111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</row>
    <row r="504" spans="1:22" ht="13.5" customHeight="1">
      <c r="A504"/>
      <c r="B504"/>
      <c r="C504" s="340"/>
      <c r="D504" s="111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</row>
    <row r="505" spans="1:22" ht="13.5" customHeight="1">
      <c r="A505"/>
      <c r="B505"/>
      <c r="C505" s="340"/>
      <c r="D505" s="111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</row>
    <row r="506" spans="1:22" ht="13.5" customHeight="1">
      <c r="A506"/>
      <c r="B506"/>
      <c r="C506" s="340"/>
      <c r="D506" s="111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</row>
    <row r="507" spans="1:22" ht="13.5" customHeight="1">
      <c r="A507"/>
      <c r="B507"/>
      <c r="C507" s="340"/>
      <c r="D507" s="111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</row>
    <row r="508" spans="1:22" ht="13.5" customHeight="1">
      <c r="A508"/>
      <c r="B508"/>
      <c r="C508" s="340"/>
      <c r="D508" s="111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</row>
    <row r="509" spans="1:22" ht="13.5" customHeight="1">
      <c r="A509"/>
      <c r="B509"/>
      <c r="C509" s="340"/>
      <c r="D509" s="111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</row>
    <row r="510" spans="1:22" ht="13.5" customHeight="1">
      <c r="A510"/>
      <c r="B510"/>
      <c r="C510" s="340"/>
      <c r="D510" s="111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</row>
    <row r="511" spans="1:22" ht="13.5" customHeight="1">
      <c r="A511"/>
      <c r="B511"/>
      <c r="C511" s="340"/>
      <c r="D511" s="111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</row>
    <row r="512" spans="1:22" ht="13.5" customHeight="1">
      <c r="A512"/>
      <c r="B512"/>
      <c r="C512" s="340"/>
      <c r="D512" s="111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</row>
    <row r="513" spans="1:22" ht="13.5" customHeight="1">
      <c r="A513"/>
      <c r="B513"/>
      <c r="C513" s="340"/>
      <c r="D513" s="111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</row>
    <row r="514" spans="1:22" ht="13.5" customHeight="1">
      <c r="A514"/>
      <c r="B514"/>
      <c r="C514" s="340"/>
      <c r="D514" s="111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</row>
    <row r="515" spans="1:22" ht="13.5" customHeight="1">
      <c r="A515"/>
      <c r="B515"/>
      <c r="C515" s="340"/>
      <c r="D515" s="111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</row>
    <row r="516" spans="1:22" ht="13.5" customHeight="1">
      <c r="A516"/>
      <c r="B516"/>
      <c r="C516" s="340"/>
      <c r="D516" s="111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</row>
    <row r="517" spans="1:22" ht="13.5" customHeight="1">
      <c r="A517"/>
      <c r="B517"/>
      <c r="C517" s="340"/>
      <c r="D517" s="111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</row>
    <row r="518" spans="1:22" ht="13.5" customHeight="1">
      <c r="A518"/>
      <c r="B518"/>
      <c r="C518" s="340"/>
      <c r="D518" s="111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</row>
    <row r="519" spans="1:22" ht="13.5" customHeight="1">
      <c r="A519"/>
      <c r="B519"/>
      <c r="C519" s="340"/>
      <c r="D519" s="111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</row>
    <row r="520" spans="1:22" ht="13.5" customHeight="1">
      <c r="A520"/>
      <c r="B520"/>
      <c r="C520" s="340"/>
      <c r="D520" s="111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</row>
    <row r="521" spans="1:22" ht="13.5" customHeight="1">
      <c r="A521"/>
      <c r="B521"/>
      <c r="C521" s="340"/>
      <c r="D521" s="111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</row>
    <row r="522" spans="1:22" ht="13.5" customHeight="1">
      <c r="A522"/>
      <c r="B522"/>
      <c r="C522" s="340"/>
      <c r="D522" s="111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</row>
    <row r="523" spans="1:22" ht="13.5" customHeight="1">
      <c r="A523"/>
      <c r="B523"/>
      <c r="C523" s="340"/>
      <c r="D523" s="111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</row>
    <row r="524" spans="1:22" ht="13.5" customHeight="1">
      <c r="A524"/>
      <c r="B524"/>
      <c r="C524" s="340"/>
      <c r="D524" s="111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</row>
    <row r="525" spans="1:22" ht="13.5" customHeight="1">
      <c r="A525"/>
      <c r="B525"/>
      <c r="C525" s="340"/>
      <c r="D525" s="111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</row>
    <row r="526" spans="1:22" ht="13.5" customHeight="1">
      <c r="A526"/>
      <c r="B526"/>
      <c r="C526" s="340"/>
      <c r="D526" s="111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</row>
    <row r="527" spans="1:22" ht="13.5" customHeight="1">
      <c r="A527"/>
      <c r="B527"/>
      <c r="C527" s="340"/>
      <c r="D527" s="111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</row>
    <row r="528" spans="1:22" ht="13.5" customHeight="1">
      <c r="A528"/>
      <c r="B528"/>
      <c r="C528" s="340"/>
      <c r="D528" s="111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</row>
    <row r="529" spans="1:22" ht="13.5" customHeight="1">
      <c r="A529"/>
      <c r="B529"/>
      <c r="C529" s="340"/>
      <c r="D529" s="111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</row>
    <row r="530" spans="1:22" ht="13.5" customHeight="1">
      <c r="A530"/>
      <c r="B530"/>
      <c r="C530" s="340"/>
      <c r="D530" s="111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</row>
    <row r="531" spans="1:22" ht="13.5" customHeight="1">
      <c r="A531"/>
      <c r="B531"/>
      <c r="C531" s="340"/>
      <c r="D531" s="111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</row>
    <row r="532" spans="1:22" ht="13.5" customHeight="1">
      <c r="A532"/>
      <c r="B532"/>
      <c r="C532" s="340"/>
      <c r="D532" s="111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</row>
    <row r="533" spans="1:22" ht="13.5" customHeight="1">
      <c r="A533"/>
      <c r="B533"/>
      <c r="C533" s="340"/>
      <c r="D533" s="111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</row>
    <row r="534" spans="1:22" ht="13.5" customHeight="1">
      <c r="A534"/>
      <c r="B534"/>
      <c r="C534" s="340"/>
      <c r="D534" s="111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</row>
    <row r="535" spans="1:22" ht="13.5" customHeight="1">
      <c r="A535"/>
      <c r="B535"/>
      <c r="C535" s="340"/>
      <c r="D535" s="111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</row>
    <row r="536" spans="1:22" ht="13.5" customHeight="1">
      <c r="A536"/>
      <c r="B536"/>
      <c r="C536" s="340"/>
      <c r="D536" s="111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</row>
    <row r="537" spans="1:22" ht="13.5" customHeight="1">
      <c r="A537"/>
      <c r="B537"/>
      <c r="C537" s="340"/>
      <c r="D537" s="111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</row>
    <row r="538" spans="1:22" ht="13.5" customHeight="1">
      <c r="A538"/>
      <c r="B538"/>
      <c r="C538" s="340"/>
      <c r="D538" s="111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</row>
    <row r="539" spans="1:22" ht="13.5" customHeight="1">
      <c r="A539"/>
      <c r="B539"/>
      <c r="C539" s="340"/>
      <c r="D539" s="111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</row>
    <row r="540" spans="1:22" ht="13.5" customHeight="1">
      <c r="A540"/>
      <c r="B540"/>
      <c r="C540" s="340"/>
      <c r="D540" s="111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</row>
    <row r="541" spans="1:22" ht="13.5" customHeight="1">
      <c r="A541"/>
      <c r="B541"/>
      <c r="C541" s="340"/>
      <c r="D541" s="111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</row>
    <row r="542" spans="1:22" ht="13.5" customHeight="1">
      <c r="A542"/>
      <c r="B542"/>
      <c r="C542" s="340"/>
      <c r="D542" s="111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</row>
    <row r="543" spans="1:22" ht="13.5" customHeight="1">
      <c r="A543"/>
      <c r="B543"/>
      <c r="C543" s="340"/>
      <c r="D543" s="111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</row>
    <row r="544" spans="1:22" ht="13.5" customHeight="1">
      <c r="A544"/>
      <c r="B544"/>
      <c r="C544" s="340"/>
      <c r="D544" s="111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</row>
    <row r="545" spans="1:22" ht="13.5" customHeight="1">
      <c r="A545"/>
      <c r="B545"/>
      <c r="C545" s="340"/>
      <c r="D545" s="111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</row>
    <row r="546" spans="1:22" ht="13.5" customHeight="1">
      <c r="A546"/>
      <c r="B546"/>
      <c r="C546" s="340"/>
      <c r="D546" s="111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</row>
    <row r="547" spans="1:22" ht="13.5" customHeight="1">
      <c r="A547"/>
      <c r="B547"/>
      <c r="C547" s="340"/>
      <c r="D547" s="111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</row>
    <row r="548" spans="1:22" ht="13.5" customHeight="1">
      <c r="A548"/>
      <c r="B548"/>
      <c r="C548" s="340"/>
      <c r="D548" s="111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</row>
    <row r="549" spans="1:22" ht="13.5" customHeight="1">
      <c r="A549"/>
      <c r="B549"/>
      <c r="C549" s="340"/>
      <c r="D549" s="111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</row>
    <row r="550" spans="1:22" ht="13.5" customHeight="1">
      <c r="A550"/>
      <c r="B550"/>
      <c r="C550" s="340"/>
      <c r="D550" s="111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</row>
    <row r="551" spans="1:22" ht="13.5" customHeight="1">
      <c r="A551"/>
      <c r="B551"/>
      <c r="C551" s="340"/>
      <c r="D551" s="111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</row>
    <row r="552" spans="1:22" ht="13.5" customHeight="1">
      <c r="A552"/>
      <c r="B552"/>
      <c r="C552" s="340"/>
      <c r="D552" s="111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</row>
    <row r="553" spans="1:22" ht="13.5" customHeight="1">
      <c r="A553"/>
      <c r="B553"/>
      <c r="C553" s="340"/>
      <c r="D553" s="111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</row>
    <row r="554" spans="1:22" ht="13.5" customHeight="1">
      <c r="A554"/>
      <c r="B554"/>
      <c r="C554" s="340"/>
      <c r="D554" s="111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</row>
    <row r="555" spans="1:22" ht="13.5" customHeight="1">
      <c r="A555"/>
      <c r="B555"/>
      <c r="C555" s="340"/>
      <c r="D555" s="111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</row>
    <row r="556" spans="1:22" ht="13.5" customHeight="1">
      <c r="A556"/>
      <c r="B556"/>
      <c r="C556" s="340"/>
      <c r="D556" s="111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</row>
    <row r="557" spans="1:22" ht="13.5" customHeight="1">
      <c r="A557"/>
      <c r="B557"/>
      <c r="C557" s="340"/>
      <c r="D557" s="111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</row>
    <row r="558" spans="1:22" ht="13.5" customHeight="1">
      <c r="A558"/>
      <c r="B558"/>
      <c r="C558" s="340"/>
      <c r="D558" s="111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</row>
    <row r="559" spans="1:22" ht="13.5" customHeight="1">
      <c r="A559"/>
      <c r="B559"/>
      <c r="C559" s="340"/>
      <c r="D559" s="111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</row>
    <row r="560" spans="1:22" ht="13.5" customHeight="1">
      <c r="A560"/>
      <c r="B560"/>
      <c r="C560" s="340"/>
      <c r="D560" s="111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</row>
    <row r="561" spans="1:22" ht="13.5" customHeight="1">
      <c r="A561"/>
      <c r="B561"/>
      <c r="C561" s="340"/>
      <c r="D561" s="111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</row>
    <row r="562" spans="1:22" ht="13.5" customHeight="1">
      <c r="A562"/>
      <c r="B562"/>
      <c r="C562" s="340"/>
      <c r="D562" s="111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</row>
    <row r="563" spans="1:22" ht="13.5" customHeight="1">
      <c r="A563"/>
      <c r="B563"/>
      <c r="C563" s="340"/>
      <c r="D563" s="111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</row>
    <row r="564" spans="1:22" ht="13.5" customHeight="1">
      <c r="A564"/>
      <c r="B564"/>
      <c r="C564" s="340"/>
      <c r="D564" s="111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</row>
    <row r="565" spans="1:22" ht="13.5" customHeight="1">
      <c r="A565"/>
      <c r="B565"/>
      <c r="C565" s="340"/>
      <c r="D565" s="111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</row>
    <row r="566" spans="1:22" ht="13.5" customHeight="1">
      <c r="A566"/>
      <c r="B566"/>
      <c r="C566" s="340"/>
      <c r="D566" s="111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</row>
    <row r="567" spans="1:22" ht="13.5" customHeight="1">
      <c r="A567"/>
      <c r="B567"/>
      <c r="C567" s="340"/>
      <c r="D567" s="111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</row>
    <row r="568" spans="1:22" ht="13.5" customHeight="1">
      <c r="A568"/>
      <c r="B568"/>
      <c r="C568" s="340"/>
      <c r="D568" s="111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</row>
    <row r="569" spans="1:22" ht="13.5" customHeight="1">
      <c r="A569"/>
      <c r="B569"/>
      <c r="C569" s="340"/>
      <c r="D569" s="111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</row>
    <row r="570" spans="1:22" ht="13.5" customHeight="1">
      <c r="A570"/>
      <c r="B570"/>
      <c r="C570" s="340"/>
      <c r="D570" s="111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</row>
    <row r="571" spans="1:22" ht="13.5" customHeight="1">
      <c r="A571"/>
      <c r="B571"/>
      <c r="C571" s="340"/>
      <c r="D571" s="111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</row>
    <row r="572" spans="1:22" ht="13.5" customHeight="1">
      <c r="A572"/>
      <c r="B572"/>
      <c r="C572" s="340"/>
      <c r="D572" s="111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</row>
    <row r="573" spans="1:22" ht="13.5" customHeight="1">
      <c r="A573"/>
      <c r="B573"/>
      <c r="C573" s="340"/>
      <c r="D573" s="111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</row>
    <row r="574" spans="1:22" ht="13.5" customHeight="1">
      <c r="A574"/>
      <c r="B574"/>
      <c r="C574" s="340"/>
      <c r="D574" s="111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</row>
    <row r="575" spans="1:22" ht="13.5" customHeight="1">
      <c r="A575"/>
      <c r="B575"/>
      <c r="C575" s="340"/>
      <c r="D575" s="111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</row>
    <row r="576" spans="1:22" ht="13.5" customHeight="1">
      <c r="A576"/>
      <c r="B576"/>
      <c r="C576" s="340"/>
      <c r="D576" s="111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</row>
    <row r="577" spans="1:22" ht="13.5" customHeight="1">
      <c r="A577"/>
      <c r="B577"/>
      <c r="C577" s="340"/>
      <c r="D577" s="111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</row>
    <row r="578" spans="1:22" ht="13.5" customHeight="1">
      <c r="A578"/>
      <c r="B578"/>
      <c r="C578" s="340"/>
      <c r="D578" s="111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</row>
    <row r="579" spans="1:22" ht="13.5" customHeight="1">
      <c r="A579"/>
      <c r="B579"/>
      <c r="C579" s="340"/>
      <c r="D579" s="111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</row>
    <row r="580" spans="1:22" ht="13.5" customHeight="1">
      <c r="A580"/>
      <c r="B580"/>
      <c r="C580" s="340"/>
      <c r="D580" s="111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</row>
    <row r="581" spans="1:22" ht="13.5" customHeight="1">
      <c r="A581"/>
      <c r="B581"/>
      <c r="C581" s="340"/>
      <c r="D581" s="111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</row>
    <row r="582" spans="1:22" ht="13.5" customHeight="1">
      <c r="A582"/>
      <c r="B582"/>
      <c r="C582" s="340"/>
      <c r="D582" s="111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</row>
    <row r="583" spans="1:22" ht="13.5" customHeight="1">
      <c r="A583"/>
      <c r="B583"/>
      <c r="C583" s="340"/>
      <c r="D583" s="111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</row>
    <row r="584" spans="1:22" ht="13.5" customHeight="1">
      <c r="A584"/>
      <c r="B584"/>
      <c r="C584" s="340"/>
      <c r="D584" s="111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</row>
    <row r="585" spans="1:22" ht="13.5" customHeight="1">
      <c r="A585"/>
      <c r="B585"/>
      <c r="C585" s="340"/>
      <c r="D585" s="111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</row>
    <row r="586" spans="1:22" ht="13.5" customHeight="1">
      <c r="A586"/>
      <c r="B586"/>
      <c r="C586" s="340"/>
      <c r="D586" s="111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</row>
    <row r="587" spans="1:22" ht="13.5" customHeight="1">
      <c r="A587"/>
      <c r="B587"/>
      <c r="C587" s="340"/>
      <c r="D587" s="111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</row>
    <row r="588" spans="1:22" ht="13.5" customHeight="1">
      <c r="A588"/>
      <c r="B588"/>
      <c r="C588" s="340"/>
      <c r="D588" s="111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</row>
    <row r="589" spans="1:22" ht="13.5" customHeight="1">
      <c r="A589"/>
      <c r="B589"/>
      <c r="C589" s="340"/>
      <c r="D589" s="111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</row>
    <row r="590" spans="1:22" ht="13.5" customHeight="1">
      <c r="A590"/>
      <c r="B590"/>
      <c r="C590" s="340"/>
      <c r="D590" s="111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</row>
    <row r="591" spans="1:22" ht="13.5" customHeight="1">
      <c r="A591"/>
      <c r="B591"/>
      <c r="C591" s="340"/>
      <c r="D591" s="111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</row>
    <row r="592" spans="1:22" ht="13.5" customHeight="1">
      <c r="A592"/>
      <c r="B592"/>
      <c r="C592" s="340"/>
      <c r="D592" s="111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</row>
    <row r="593" spans="1:22" ht="13.5" customHeight="1">
      <c r="A593"/>
      <c r="B593"/>
      <c r="C593" s="340"/>
      <c r="D593" s="111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</row>
    <row r="594" spans="1:22" ht="13.5" customHeight="1">
      <c r="A594"/>
      <c r="B594"/>
      <c r="C594" s="340"/>
      <c r="D594" s="111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</row>
    <row r="595" spans="1:22" ht="13.5" customHeight="1">
      <c r="A595"/>
      <c r="B595"/>
      <c r="C595" s="340"/>
      <c r="D595" s="111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</row>
    <row r="596" spans="1:22" ht="13.5" customHeight="1">
      <c r="A596"/>
      <c r="B596"/>
      <c r="C596" s="340"/>
      <c r="D596" s="111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</row>
    <row r="597" spans="1:22" ht="13.5" customHeight="1">
      <c r="A597"/>
      <c r="B597"/>
      <c r="C597" s="340"/>
      <c r="D597" s="111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</row>
    <row r="598" spans="1:22" ht="13.5" customHeight="1">
      <c r="A598"/>
      <c r="B598"/>
      <c r="C598" s="340"/>
      <c r="D598" s="111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</row>
    <row r="599" spans="1:22" ht="13.5" customHeight="1">
      <c r="A599"/>
      <c r="B599"/>
      <c r="C599" s="340"/>
      <c r="D599" s="111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</row>
    <row r="600" spans="1:22" ht="13.5" customHeight="1">
      <c r="A600"/>
      <c r="B600"/>
      <c r="C600" s="340"/>
      <c r="D600" s="111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</row>
    <row r="601" spans="1:22" ht="13.5" customHeight="1">
      <c r="A601"/>
      <c r="B601"/>
      <c r="C601" s="340"/>
      <c r="D601" s="111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</row>
    <row r="602" spans="1:22" ht="13.5" customHeight="1">
      <c r="A602"/>
      <c r="B602"/>
      <c r="C602" s="340"/>
      <c r="D602" s="111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</row>
    <row r="603" spans="1:22" ht="13.5" customHeight="1">
      <c r="A603"/>
      <c r="B603"/>
      <c r="C603" s="340"/>
      <c r="D603" s="111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</row>
    <row r="604" spans="1:22" ht="13.5" customHeight="1">
      <c r="A604"/>
      <c r="B604"/>
      <c r="C604" s="340"/>
      <c r="D604" s="111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</row>
    <row r="605" spans="1:22" ht="13.5" customHeight="1">
      <c r="A605"/>
      <c r="B605"/>
      <c r="C605" s="340"/>
      <c r="D605" s="111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</row>
    <row r="606" spans="1:22" ht="13.5" customHeight="1">
      <c r="A606"/>
      <c r="B606"/>
      <c r="C606" s="340"/>
      <c r="D606" s="111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</row>
    <row r="607" spans="1:22" ht="13.5" customHeight="1">
      <c r="A607"/>
      <c r="B607"/>
      <c r="C607" s="340"/>
      <c r="D607" s="111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</row>
    <row r="608" spans="1:22" ht="13.5" customHeight="1">
      <c r="A608"/>
      <c r="B608"/>
      <c r="C608" s="340"/>
      <c r="D608" s="111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</row>
    <row r="609" spans="1:22" ht="13.5" customHeight="1">
      <c r="A609"/>
      <c r="B609"/>
      <c r="C609" s="340"/>
      <c r="D609" s="111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</row>
    <row r="610" spans="1:22" ht="13.5" customHeight="1">
      <c r="A610"/>
      <c r="B610"/>
      <c r="C610" s="340"/>
      <c r="D610" s="111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</row>
    <row r="611" spans="1:22" ht="13.5" customHeight="1">
      <c r="A611"/>
      <c r="B611"/>
      <c r="C611" s="340"/>
      <c r="D611" s="111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</row>
    <row r="612" spans="1:22" ht="13.5" customHeight="1">
      <c r="A612"/>
      <c r="B612"/>
      <c r="C612" s="340"/>
      <c r="D612" s="111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</row>
    <row r="613" spans="1:22" ht="13.5" customHeight="1">
      <c r="A613"/>
      <c r="B613"/>
      <c r="C613" s="340"/>
      <c r="D613" s="111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</row>
    <row r="614" spans="1:22" ht="13.5" customHeight="1">
      <c r="A614"/>
      <c r="B614"/>
      <c r="C614" s="340"/>
      <c r="D614" s="111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</row>
    <row r="615" spans="1:22" ht="13.5" customHeight="1">
      <c r="A615"/>
      <c r="B615"/>
      <c r="C615" s="340"/>
      <c r="D615" s="111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</row>
    <row r="616" spans="1:22" ht="13.5" customHeight="1">
      <c r="A616"/>
      <c r="B616"/>
      <c r="C616" s="340"/>
      <c r="D616" s="111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</row>
    <row r="617" spans="1:22" ht="13.5" customHeight="1">
      <c r="A617"/>
      <c r="B617"/>
      <c r="C617" s="340"/>
      <c r="D617" s="111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</row>
    <row r="618" spans="1:22" ht="13.5" customHeight="1">
      <c r="A618"/>
      <c r="B618"/>
      <c r="C618" s="340"/>
      <c r="D618" s="111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</row>
    <row r="619" spans="1:22" ht="13.5" customHeight="1">
      <c r="A619"/>
      <c r="B619"/>
      <c r="C619" s="340"/>
      <c r="D619" s="111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</row>
    <row r="620" spans="1:22" ht="13.5" customHeight="1">
      <c r="A620"/>
      <c r="B620"/>
      <c r="C620" s="340"/>
      <c r="D620" s="111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</row>
    <row r="621" spans="1:22" ht="13.5" customHeight="1">
      <c r="A621"/>
      <c r="B621"/>
      <c r="C621" s="340"/>
      <c r="D621" s="111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</row>
    <row r="622" spans="1:22" ht="13.5" customHeight="1">
      <c r="A622"/>
      <c r="B622"/>
      <c r="C622" s="340"/>
      <c r="D622" s="111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</row>
    <row r="623" spans="1:22" ht="13.5" customHeight="1">
      <c r="A623"/>
      <c r="B623"/>
      <c r="C623" s="340"/>
      <c r="D623" s="111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</row>
    <row r="624" spans="1:22" ht="13.5" customHeight="1">
      <c r="A624"/>
      <c r="B624"/>
      <c r="C624" s="340"/>
      <c r="D624" s="111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</row>
    <row r="625" spans="1:22" ht="13.5" customHeight="1">
      <c r="A625"/>
      <c r="B625"/>
      <c r="C625" s="340"/>
      <c r="D625" s="111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</row>
    <row r="626" spans="1:22" ht="13.5" customHeight="1">
      <c r="A626"/>
      <c r="B626"/>
      <c r="C626" s="340"/>
      <c r="D626" s="111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</row>
    <row r="627" spans="1:22" ht="13.5" customHeight="1">
      <c r="A627"/>
      <c r="B627"/>
      <c r="C627" s="340"/>
      <c r="D627" s="111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</row>
    <row r="628" spans="1:22" ht="13.5" customHeight="1">
      <c r="A628"/>
      <c r="B628"/>
      <c r="C628" s="340"/>
      <c r="D628" s="111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</row>
    <row r="629" spans="1:22" ht="13.5" customHeight="1">
      <c r="A629"/>
      <c r="B629"/>
      <c r="C629" s="340"/>
      <c r="D629" s="111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</row>
    <row r="630" spans="1:22" ht="13.5" customHeight="1">
      <c r="A630"/>
      <c r="B630"/>
      <c r="C630" s="340"/>
      <c r="D630" s="111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</row>
    <row r="631" spans="1:22" ht="13.5" customHeight="1">
      <c r="A631"/>
      <c r="B631"/>
      <c r="C631" s="340"/>
      <c r="D631" s="111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</row>
    <row r="632" spans="1:22" ht="13.5" customHeight="1">
      <c r="A632"/>
      <c r="B632"/>
      <c r="C632" s="340"/>
      <c r="D632" s="111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</row>
    <row r="633" spans="1:22" ht="13.5" customHeight="1">
      <c r="A633"/>
      <c r="B633"/>
      <c r="C633" s="340"/>
      <c r="D633" s="111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</row>
    <row r="634" spans="1:22" ht="13.5" customHeight="1">
      <c r="A634"/>
      <c r="B634"/>
      <c r="C634" s="340"/>
      <c r="D634" s="111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</row>
    <row r="635" spans="1:22" ht="13.5" customHeight="1">
      <c r="A635"/>
      <c r="B635"/>
      <c r="C635" s="340"/>
      <c r="D635" s="111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</row>
    <row r="636" spans="1:22" ht="13.5" customHeight="1">
      <c r="A636"/>
      <c r="B636"/>
      <c r="C636" s="340"/>
      <c r="D636" s="111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</row>
    <row r="637" spans="1:22" ht="13.5" customHeight="1">
      <c r="A637"/>
      <c r="B637"/>
      <c r="C637" s="340"/>
      <c r="D637" s="111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</row>
    <row r="638" spans="1:22" ht="13.5" customHeight="1">
      <c r="A638"/>
      <c r="B638"/>
      <c r="C638" s="340"/>
      <c r="D638" s="111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</row>
    <row r="639" spans="1:22" ht="13.5" customHeight="1">
      <c r="A639"/>
      <c r="B639"/>
      <c r="C639" s="340"/>
      <c r="D639" s="111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</row>
    <row r="640" spans="1:22" ht="13.5" customHeight="1">
      <c r="A640"/>
      <c r="B640"/>
      <c r="C640" s="340"/>
      <c r="D640" s="111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</row>
    <row r="641" spans="1:22" ht="13.5" customHeight="1">
      <c r="A641"/>
      <c r="B641"/>
      <c r="C641" s="340"/>
      <c r="D641" s="111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</row>
    <row r="642" spans="1:22" ht="13.5" customHeight="1">
      <c r="A642"/>
      <c r="B642"/>
      <c r="C642" s="340"/>
      <c r="D642" s="111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</row>
    <row r="643" spans="1:22" ht="13.5" customHeight="1">
      <c r="A643"/>
      <c r="B643"/>
      <c r="C643" s="340"/>
      <c r="D643" s="111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</row>
    <row r="644" spans="1:22" ht="13.5" customHeight="1">
      <c r="A644"/>
      <c r="B644"/>
      <c r="C644" s="340"/>
      <c r="D644" s="111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</row>
    <row r="645" spans="1:22" ht="13.5" customHeight="1">
      <c r="A645"/>
      <c r="B645"/>
      <c r="C645" s="340"/>
      <c r="D645" s="111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</row>
    <row r="646" spans="1:22" ht="13.5" customHeight="1">
      <c r="A646"/>
      <c r="B646"/>
      <c r="C646" s="340"/>
      <c r="D646" s="111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</row>
    <row r="647" spans="1:22" ht="13.5" customHeight="1">
      <c r="A647"/>
      <c r="B647"/>
      <c r="C647" s="340"/>
      <c r="D647" s="111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</row>
    <row r="648" spans="1:22" ht="13.5" customHeight="1">
      <c r="A648"/>
      <c r="B648"/>
      <c r="C648" s="340"/>
      <c r="D648" s="111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</row>
    <row r="649" spans="1:22" ht="13.5" customHeight="1">
      <c r="A649"/>
      <c r="B649"/>
      <c r="C649" s="340"/>
      <c r="D649" s="111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</row>
    <row r="650" spans="1:22" ht="13.5" customHeight="1">
      <c r="A650"/>
      <c r="B650"/>
      <c r="C650" s="340"/>
      <c r="D650" s="111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</row>
    <row r="651" spans="1:22" ht="13.5" customHeight="1">
      <c r="A651"/>
      <c r="B651"/>
      <c r="C651" s="340"/>
      <c r="D651" s="111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</row>
    <row r="652" spans="1:22" ht="13.5" customHeight="1">
      <c r="A652"/>
      <c r="B652"/>
      <c r="C652" s="340"/>
      <c r="D652" s="111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</row>
    <row r="653" spans="1:22" ht="13.5" customHeight="1">
      <c r="A653"/>
      <c r="B653"/>
      <c r="C653" s="340"/>
      <c r="D653" s="111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</row>
    <row r="654" spans="1:22" ht="13.5" customHeight="1">
      <c r="A654"/>
      <c r="B654"/>
      <c r="C654" s="340"/>
      <c r="D654" s="111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</row>
    <row r="655" spans="1:22" ht="13.5" customHeight="1">
      <c r="A655"/>
      <c r="B655"/>
      <c r="C655" s="340"/>
      <c r="D655" s="111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</row>
    <row r="656" spans="1:22" ht="13.5" customHeight="1">
      <c r="A656"/>
      <c r="B656"/>
      <c r="C656" s="340"/>
      <c r="D656" s="111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</row>
    <row r="657" spans="1:22" ht="13.5" customHeight="1">
      <c r="A657"/>
      <c r="B657"/>
      <c r="C657" s="340"/>
      <c r="D657" s="111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</row>
    <row r="658" spans="1:22" ht="13.5" customHeight="1">
      <c r="A658"/>
      <c r="B658"/>
      <c r="C658" s="340"/>
      <c r="D658" s="111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</row>
    <row r="659" spans="1:22" ht="13.5" customHeight="1">
      <c r="A659"/>
      <c r="B659"/>
      <c r="C659" s="340"/>
      <c r="D659" s="111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</row>
    <row r="660" spans="1:22" ht="13.5" customHeight="1">
      <c r="A660"/>
      <c r="B660"/>
      <c r="C660" s="340"/>
      <c r="D660" s="111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</row>
    <row r="661" spans="1:22" ht="13.5" customHeight="1">
      <c r="A661"/>
      <c r="B661"/>
      <c r="C661" s="340"/>
      <c r="D661" s="111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</row>
    <row r="662" spans="1:22" ht="13.5" customHeight="1">
      <c r="A662"/>
      <c r="B662"/>
      <c r="C662" s="340"/>
      <c r="D662" s="111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</row>
    <row r="663" spans="1:22" ht="13.5" customHeight="1">
      <c r="A663"/>
      <c r="B663"/>
      <c r="C663" s="340"/>
      <c r="D663" s="111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</row>
    <row r="664" spans="1:22" ht="13.5" customHeight="1">
      <c r="A664"/>
      <c r="B664"/>
      <c r="C664" s="340"/>
      <c r="D664" s="111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</row>
    <row r="665" spans="1:22" ht="13.5" customHeight="1">
      <c r="A665"/>
      <c r="B665"/>
      <c r="C665" s="340"/>
      <c r="D665" s="111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</row>
    <row r="666" spans="1:22" ht="13.5" customHeight="1">
      <c r="A666"/>
      <c r="B666"/>
      <c r="C666" s="340"/>
      <c r="D666" s="111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</row>
    <row r="667" spans="1:22" ht="13.5" customHeight="1">
      <c r="A667"/>
      <c r="B667"/>
      <c r="C667" s="340"/>
      <c r="D667" s="111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</row>
    <row r="668" spans="1:22" ht="13.5" customHeight="1">
      <c r="A668"/>
      <c r="B668"/>
      <c r="C668" s="340"/>
      <c r="D668" s="111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</row>
    <row r="669" spans="1:22" ht="13.5" customHeight="1">
      <c r="A669"/>
      <c r="B669"/>
      <c r="C669" s="340"/>
      <c r="D669" s="111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</row>
    <row r="670" spans="1:22" ht="13.5" customHeight="1">
      <c r="A670"/>
      <c r="B670"/>
      <c r="C670" s="340"/>
      <c r="D670" s="111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</row>
    <row r="671" spans="1:22" ht="13.5" customHeight="1">
      <c r="A671"/>
      <c r="B671"/>
      <c r="C671" s="340"/>
      <c r="D671" s="111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</row>
    <row r="672" spans="1:22" ht="13.5" customHeight="1">
      <c r="A672"/>
      <c r="B672"/>
      <c r="C672" s="340"/>
      <c r="D672" s="111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</row>
    <row r="673" spans="1:22" ht="13.5" customHeight="1">
      <c r="A673"/>
      <c r="B673"/>
      <c r="C673" s="340"/>
      <c r="D673" s="111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</row>
    <row r="674" spans="1:22" ht="13.5" customHeight="1">
      <c r="C674" s="340"/>
      <c r="D674" s="111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</row>
    <row r="675" spans="1:22" ht="13.5" customHeight="1">
      <c r="C675" s="340"/>
      <c r="D675" s="111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</row>
    <row r="676" spans="1:22" ht="13.5" customHeight="1">
      <c r="C676" s="340"/>
      <c r="D676" s="111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</row>
    <row r="677" spans="1:22" ht="13.5" customHeight="1">
      <c r="C677" s="340"/>
      <c r="D677" s="111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</row>
    <row r="678" spans="1:22" ht="13.5" customHeight="1">
      <c r="C678" s="340"/>
      <c r="D678" s="111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</row>
    <row r="679" spans="1:22" ht="13.5" customHeight="1">
      <c r="C679" s="340"/>
      <c r="D679" s="111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</row>
    <row r="680" spans="1:22" ht="13.5" customHeight="1">
      <c r="C680" s="340"/>
      <c r="D680" s="111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</row>
    <row r="681" spans="1:22" ht="13.5" customHeight="1">
      <c r="C681" s="340"/>
      <c r="D681" s="111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</row>
    <row r="682" spans="1:22" ht="13.5" customHeight="1">
      <c r="C682" s="340"/>
      <c r="D682" s="111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</row>
    <row r="683" spans="1:22" ht="13.5" customHeight="1">
      <c r="C683" s="340"/>
      <c r="D683" s="111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</row>
    <row r="684" spans="1:22" ht="13.5" customHeight="1">
      <c r="C684" s="340"/>
      <c r="D684" s="111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</row>
    <row r="685" spans="1:22" ht="13.5" customHeight="1">
      <c r="C685" s="340"/>
      <c r="D685" s="111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</row>
    <row r="686" spans="1:22" ht="13.5" customHeight="1">
      <c r="C686" s="340"/>
      <c r="D686" s="111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</row>
    <row r="687" spans="1:22" ht="13.5" customHeight="1">
      <c r="C687" s="340"/>
      <c r="D687" s="111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</row>
    <row r="688" spans="1:22" s="263" customFormat="1" ht="54" customHeight="1">
      <c r="A688" s="275"/>
      <c r="B688" s="289"/>
      <c r="C688" s="417" t="s">
        <v>232</v>
      </c>
      <c r="D688" s="417"/>
      <c r="E688" s="417"/>
      <c r="F688" s="417"/>
      <c r="G688" s="417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</row>
    <row r="689" spans="1:22" s="263" customFormat="1" ht="39.75" customHeight="1">
      <c r="A689" s="275"/>
      <c r="B689" s="289"/>
      <c r="C689" s="341"/>
      <c r="D689" s="233"/>
      <c r="E689" s="232"/>
      <c r="F689" s="232"/>
      <c r="G689" s="232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</row>
    <row r="690" spans="1:22" s="263" customFormat="1" ht="13.5" customHeight="1">
      <c r="A690" s="275"/>
      <c r="B690" s="289"/>
      <c r="C690" s="341" t="s">
        <v>23</v>
      </c>
      <c r="D690" s="233"/>
      <c r="E690" s="405" t="s">
        <v>167</v>
      </c>
      <c r="F690" s="405"/>
      <c r="G690" s="405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</row>
    <row r="691" spans="1:22" s="263" customFormat="1" ht="13.5" customHeight="1">
      <c r="A691" s="275"/>
      <c r="B691" s="289"/>
      <c r="C691" s="341"/>
      <c r="D691" s="233"/>
      <c r="E691" s="232"/>
      <c r="F691" s="232"/>
      <c r="G691" s="232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</row>
    <row r="692" spans="1:22" s="263" customFormat="1" ht="15.75" customHeight="1">
      <c r="A692" s="275"/>
      <c r="B692" s="289"/>
      <c r="C692" s="341" t="s">
        <v>14</v>
      </c>
      <c r="D692" s="233"/>
      <c r="E692" s="405" t="s">
        <v>168</v>
      </c>
      <c r="F692" s="405"/>
      <c r="G692" s="405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</row>
    <row r="693" spans="1:22" s="263" customFormat="1" ht="13.5" customHeight="1">
      <c r="A693" s="275"/>
      <c r="B693" s="289"/>
      <c r="C693" s="342"/>
      <c r="D693" s="231"/>
      <c r="E693" s="230"/>
      <c r="F693" s="230"/>
      <c r="G693" s="230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</row>
    <row r="694" spans="1:22" ht="13.5" customHeight="1">
      <c r="C694" s="340"/>
      <c r="D694" s="111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</row>
    <row r="695" spans="1:22" ht="13.5" customHeight="1">
      <c r="C695" s="340"/>
      <c r="D695" s="111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</row>
    <row r="696" spans="1:22" ht="13.5" customHeight="1">
      <c r="C696" s="340"/>
      <c r="D696" s="111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</row>
    <row r="697" spans="1:22" ht="13.5" customHeight="1">
      <c r="C697" s="340"/>
      <c r="D697" s="111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</row>
    <row r="698" spans="1:22" ht="13.5" customHeight="1">
      <c r="C698" s="340"/>
      <c r="D698" s="111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</row>
    <row r="699" spans="1:22" ht="13.5" customHeight="1">
      <c r="C699" s="340"/>
      <c r="D699" s="111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</row>
    <row r="700" spans="1:22" ht="13.5" customHeight="1">
      <c r="C700" s="340"/>
      <c r="D700" s="111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</row>
    <row r="701" spans="1:22" ht="13.5" customHeight="1">
      <c r="C701" s="340"/>
      <c r="D701" s="111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</row>
    <row r="702" spans="1:22" ht="13.5" customHeight="1">
      <c r="C702" s="340"/>
      <c r="D702" s="111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</row>
    <row r="703" spans="1:22" ht="13.5" customHeight="1">
      <c r="C703" s="340"/>
      <c r="D703" s="111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</row>
  </sheetData>
  <mergeCells count="177">
    <mergeCell ref="G44:G45"/>
    <mergeCell ref="G42:G43"/>
    <mergeCell ref="C46:C47"/>
    <mergeCell ref="D44:D45"/>
    <mergeCell ref="C29:C32"/>
    <mergeCell ref="E44:E45"/>
    <mergeCell ref="F44:F45"/>
    <mergeCell ref="D212:D216"/>
    <mergeCell ref="D207:D210"/>
    <mergeCell ref="D46:D47"/>
    <mergeCell ref="E46:E47"/>
    <mergeCell ref="F46:F47"/>
    <mergeCell ref="G46:G47"/>
    <mergeCell ref="D85:D86"/>
    <mergeCell ref="E85:E86"/>
    <mergeCell ref="D79:D81"/>
    <mergeCell ref="D82:D83"/>
    <mergeCell ref="C90:G90"/>
    <mergeCell ref="G85:G86"/>
    <mergeCell ref="E58:E59"/>
    <mergeCell ref="F58:F59"/>
    <mergeCell ref="E54:E55"/>
    <mergeCell ref="E82:E83"/>
    <mergeCell ref="G56:G57"/>
    <mergeCell ref="F22:F23"/>
    <mergeCell ref="E24:E26"/>
    <mergeCell ref="F39:F40"/>
    <mergeCell ref="G39:G40"/>
    <mergeCell ref="F24:F26"/>
    <mergeCell ref="G24:G26"/>
    <mergeCell ref="D27:D28"/>
    <mergeCell ref="G22:G23"/>
    <mergeCell ref="C24:C26"/>
    <mergeCell ref="C27:C28"/>
    <mergeCell ref="E27:E28"/>
    <mergeCell ref="D22:D23"/>
    <mergeCell ref="D24:D26"/>
    <mergeCell ref="E29:E32"/>
    <mergeCell ref="F29:F32"/>
    <mergeCell ref="G29:G32"/>
    <mergeCell ref="F27:F28"/>
    <mergeCell ref="G27:G28"/>
    <mergeCell ref="E22:E23"/>
    <mergeCell ref="D14:D15"/>
    <mergeCell ref="D18:D19"/>
    <mergeCell ref="E18:E19"/>
    <mergeCell ref="F18:F19"/>
    <mergeCell ref="G18:G19"/>
    <mergeCell ref="E20:E21"/>
    <mergeCell ref="D20:D21"/>
    <mergeCell ref="F20:F21"/>
    <mergeCell ref="G20:G21"/>
    <mergeCell ref="C12:F12"/>
    <mergeCell ref="D35:D36"/>
    <mergeCell ref="C82:C83"/>
    <mergeCell ref="D42:D43"/>
    <mergeCell ref="E42:E43"/>
    <mergeCell ref="F42:F43"/>
    <mergeCell ref="D52:D53"/>
    <mergeCell ref="E52:E53"/>
    <mergeCell ref="F52:F53"/>
    <mergeCell ref="D29:D32"/>
    <mergeCell ref="C35:C37"/>
    <mergeCell ref="C39:C40"/>
    <mergeCell ref="D39:D40"/>
    <mergeCell ref="E39:E40"/>
    <mergeCell ref="C34:G34"/>
    <mergeCell ref="C22:C23"/>
    <mergeCell ref="C42:C43"/>
    <mergeCell ref="E14:E15"/>
    <mergeCell ref="F14:F15"/>
    <mergeCell ref="G14:G15"/>
    <mergeCell ref="C18:C19"/>
    <mergeCell ref="C20:C21"/>
    <mergeCell ref="C16:F16"/>
    <mergeCell ref="C14:C15"/>
    <mergeCell ref="C44:C45"/>
    <mergeCell ref="C49:C50"/>
    <mergeCell ref="D49:D50"/>
    <mergeCell ref="E49:E50"/>
    <mergeCell ref="F49:F50"/>
    <mergeCell ref="G49:G50"/>
    <mergeCell ref="C688:G688"/>
    <mergeCell ref="E690:G690"/>
    <mergeCell ref="C167:F167"/>
    <mergeCell ref="C172:F172"/>
    <mergeCell ref="C178:F178"/>
    <mergeCell ref="C179:F179"/>
    <mergeCell ref="C187:F187"/>
    <mergeCell ref="B149:F149"/>
    <mergeCell ref="B193:G193"/>
    <mergeCell ref="B195:F195"/>
    <mergeCell ref="B199:F199"/>
    <mergeCell ref="C206:G206"/>
    <mergeCell ref="C211:G211"/>
    <mergeCell ref="B219:C219"/>
    <mergeCell ref="E219:G219"/>
    <mergeCell ref="B221:C221"/>
    <mergeCell ref="E221:G221"/>
    <mergeCell ref="D188:D190"/>
    <mergeCell ref="E692:G692"/>
    <mergeCell ref="C87:C88"/>
    <mergeCell ref="C7:G10"/>
    <mergeCell ref="E1:G1"/>
    <mergeCell ref="E2:G2"/>
    <mergeCell ref="E3:G3"/>
    <mergeCell ref="E4:G4"/>
    <mergeCell ref="G58:G59"/>
    <mergeCell ref="C64:G64"/>
    <mergeCell ref="C61:G61"/>
    <mergeCell ref="C38:G38"/>
    <mergeCell ref="C75:G75"/>
    <mergeCell ref="C79:C81"/>
    <mergeCell ref="E79:E81"/>
    <mergeCell ref="F79:F81"/>
    <mergeCell ref="G79:G81"/>
    <mergeCell ref="C41:G41"/>
    <mergeCell ref="C52:C53"/>
    <mergeCell ref="C54:C55"/>
    <mergeCell ref="C56:C57"/>
    <mergeCell ref="D54:D55"/>
    <mergeCell ref="C11:F11"/>
    <mergeCell ref="B153:F153"/>
    <mergeCell ref="C163:F163"/>
    <mergeCell ref="B14:B15"/>
    <mergeCell ref="B18:B19"/>
    <mergeCell ref="B20:B21"/>
    <mergeCell ref="B22:B23"/>
    <mergeCell ref="B24:B26"/>
    <mergeCell ref="B27:B28"/>
    <mergeCell ref="B29:B32"/>
    <mergeCell ref="B35:B37"/>
    <mergeCell ref="C95:G95"/>
    <mergeCell ref="C91:G91"/>
    <mergeCell ref="D56:D57"/>
    <mergeCell ref="E56:E57"/>
    <mergeCell ref="F56:F57"/>
    <mergeCell ref="F54:F55"/>
    <mergeCell ref="G54:G55"/>
    <mergeCell ref="C62:C63"/>
    <mergeCell ref="D62:D63"/>
    <mergeCell ref="E62:E63"/>
    <mergeCell ref="F62:F63"/>
    <mergeCell ref="G62:G63"/>
    <mergeCell ref="C58:C59"/>
    <mergeCell ref="D58:D59"/>
    <mergeCell ref="C85:C86"/>
    <mergeCell ref="G52:G53"/>
    <mergeCell ref="B39:B40"/>
    <mergeCell ref="B42:B43"/>
    <mergeCell ref="B44:B45"/>
    <mergeCell ref="B46:B48"/>
    <mergeCell ref="B49:B50"/>
    <mergeCell ref="B52:B53"/>
    <mergeCell ref="B54:B55"/>
    <mergeCell ref="B56:B57"/>
    <mergeCell ref="B58:B59"/>
    <mergeCell ref="B62:B63"/>
    <mergeCell ref="B79:B80"/>
    <mergeCell ref="B82:B83"/>
    <mergeCell ref="B85:B86"/>
    <mergeCell ref="B87:B88"/>
    <mergeCell ref="B147:G147"/>
    <mergeCell ref="C101:G101"/>
    <mergeCell ref="C104:G104"/>
    <mergeCell ref="C111:G111"/>
    <mergeCell ref="C126:G126"/>
    <mergeCell ref="C127:G127"/>
    <mergeCell ref="C131:G131"/>
    <mergeCell ref="C139:G139"/>
    <mergeCell ref="F85:F86"/>
    <mergeCell ref="D87:D88"/>
    <mergeCell ref="E87:E88"/>
    <mergeCell ref="F87:F88"/>
    <mergeCell ref="G87:G88"/>
    <mergeCell ref="F82:F83"/>
    <mergeCell ref="G82:G83"/>
  </mergeCells>
  <pageMargins left="0.6692913385826772" right="0.47244094488188981" top="0.39000000000000007" bottom="0.39000000000000007" header="0" footer="0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71" customWidth="1"/>
    <col min="2" max="2" width="11.7109375" customWidth="1"/>
    <col min="3" max="3" width="14.7109375" customWidth="1"/>
    <col min="4" max="5" width="11.7109375" customWidth="1"/>
    <col min="6" max="6" width="13.42578125" customWidth="1"/>
    <col min="7" max="7" width="14.140625" customWidth="1"/>
    <col min="8" max="26" width="10.7109375" customWidth="1"/>
  </cols>
  <sheetData>
    <row r="1" spans="1:26" ht="13.5" customHeight="1">
      <c r="A1" s="12" t="s">
        <v>33</v>
      </c>
      <c r="B1" s="13"/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3.5" customHeight="1">
      <c r="A2" s="12" t="s">
        <v>135</v>
      </c>
      <c r="B2" s="13"/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3.5" customHeight="1">
      <c r="A3" s="15"/>
      <c r="B3" s="13"/>
      <c r="C3" s="13"/>
      <c r="D3" s="13"/>
      <c r="E3" s="13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3.5" customHeight="1">
      <c r="A4" s="16" t="s">
        <v>34</v>
      </c>
      <c r="B4" s="17">
        <v>251</v>
      </c>
      <c r="C4" s="13"/>
      <c r="D4" s="13"/>
      <c r="E4" s="13"/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3.5" customHeight="1">
      <c r="A5" s="18" t="s">
        <v>35</v>
      </c>
      <c r="B5" s="19">
        <v>4</v>
      </c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3.5" customHeight="1">
      <c r="A6" s="20" t="s">
        <v>136</v>
      </c>
      <c r="B6" s="19">
        <v>10</v>
      </c>
      <c r="C6" s="21"/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3.5" customHeight="1">
      <c r="A7" s="23" t="s">
        <v>36</v>
      </c>
      <c r="B7" s="24">
        <v>12</v>
      </c>
      <c r="C7" s="21"/>
      <c r="D7" s="21"/>
      <c r="E7" s="25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1.75" customHeight="1">
      <c r="A8" s="26" t="s">
        <v>37</v>
      </c>
      <c r="B8" s="21"/>
      <c r="C8" s="21"/>
      <c r="D8" s="21"/>
      <c r="E8" s="21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3.5" customHeight="1">
      <c r="A9" s="26" t="s">
        <v>38</v>
      </c>
      <c r="B9" s="27"/>
      <c r="C9" s="27"/>
      <c r="D9" s="27"/>
      <c r="E9" s="27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3.5" customHeight="1">
      <c r="A10" s="29" t="s">
        <v>39</v>
      </c>
      <c r="B10" s="30" t="s">
        <v>40</v>
      </c>
      <c r="C10" s="30" t="s">
        <v>41</v>
      </c>
      <c r="D10" s="31" t="s">
        <v>42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3.5" customHeight="1">
      <c r="A11" s="20" t="s">
        <v>43</v>
      </c>
      <c r="B11" s="32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3.5" customHeight="1">
      <c r="A12" s="35" t="s">
        <v>44</v>
      </c>
      <c r="B12" s="36">
        <f>B13+B32</f>
        <v>4209.6666666666661</v>
      </c>
      <c r="C12" s="36"/>
      <c r="D12" s="37">
        <f>D13+D32</f>
        <v>50516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3.5" customHeight="1">
      <c r="A13" s="39" t="s">
        <v>45</v>
      </c>
      <c r="B13" s="40">
        <f>B14+B20+B27</f>
        <v>3028.9166666666665</v>
      </c>
      <c r="C13" s="40"/>
      <c r="D13" s="41">
        <f>D14+D20+D27</f>
        <v>36347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3.5" customHeight="1">
      <c r="A14" s="42" t="s">
        <v>46</v>
      </c>
      <c r="B14" s="43">
        <f>SUM(B15:B19)</f>
        <v>0</v>
      </c>
      <c r="C14" s="43"/>
      <c r="D14" s="44">
        <f>SUM(D15:D19)</f>
        <v>0</v>
      </c>
      <c r="E14" s="45"/>
      <c r="F14" s="46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3.5" customHeight="1">
      <c r="A15" s="47"/>
      <c r="B15" s="48"/>
      <c r="C15" s="49">
        <f t="shared" ref="C15:C19" si="0">$B$7</f>
        <v>12</v>
      </c>
      <c r="D15" s="50">
        <f t="shared" ref="D15:D19" si="1">B15*C15</f>
        <v>0</v>
      </c>
      <c r="E15" s="5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3.5" customHeight="1">
      <c r="A16" s="47"/>
      <c r="B16" s="48"/>
      <c r="C16" s="49">
        <f t="shared" si="0"/>
        <v>12</v>
      </c>
      <c r="D16" s="50">
        <f t="shared" si="1"/>
        <v>0</v>
      </c>
      <c r="E16" s="5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3.5" customHeight="1">
      <c r="A17" s="47"/>
      <c r="B17" s="48"/>
      <c r="C17" s="49">
        <f t="shared" si="0"/>
        <v>12</v>
      </c>
      <c r="D17" s="50">
        <f t="shared" si="1"/>
        <v>0</v>
      </c>
      <c r="E17" s="5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3.5" customHeight="1">
      <c r="A18" s="47"/>
      <c r="B18" s="48"/>
      <c r="C18" s="49">
        <f t="shared" si="0"/>
        <v>12</v>
      </c>
      <c r="D18" s="50">
        <f t="shared" si="1"/>
        <v>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3.5" customHeight="1">
      <c r="A19" s="47"/>
      <c r="B19" s="48"/>
      <c r="C19" s="49">
        <f t="shared" si="0"/>
        <v>12</v>
      </c>
      <c r="D19" s="50">
        <f t="shared" si="1"/>
        <v>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3.5" customHeight="1">
      <c r="A20" s="42" t="s">
        <v>48</v>
      </c>
      <c r="B20" s="43">
        <f>SUM(B21:B26)</f>
        <v>0</v>
      </c>
      <c r="C20" s="43"/>
      <c r="D20" s="44">
        <f>SUM(D21:D26)</f>
        <v>0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3.5" customHeight="1">
      <c r="A21" s="47"/>
      <c r="B21" s="48"/>
      <c r="C21" s="49">
        <f t="shared" ref="C21:C26" si="2">$B$7</f>
        <v>12</v>
      </c>
      <c r="D21" s="50">
        <f t="shared" ref="D21:D26" si="3">B21*C21</f>
        <v>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3.5" customHeight="1">
      <c r="A22" s="47"/>
      <c r="B22" s="48"/>
      <c r="C22" s="49">
        <f t="shared" si="2"/>
        <v>12</v>
      </c>
      <c r="D22" s="50">
        <f t="shared" si="3"/>
        <v>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3.5" customHeight="1">
      <c r="A23" s="47"/>
      <c r="B23" s="48"/>
      <c r="C23" s="49">
        <f t="shared" si="2"/>
        <v>12</v>
      </c>
      <c r="D23" s="50">
        <f t="shared" si="3"/>
        <v>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3.5" customHeight="1">
      <c r="A24" s="47"/>
      <c r="B24" s="48"/>
      <c r="C24" s="49">
        <f t="shared" si="2"/>
        <v>12</v>
      </c>
      <c r="D24" s="50">
        <f t="shared" si="3"/>
        <v>0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3.5" customHeight="1">
      <c r="A25" s="47"/>
      <c r="B25" s="48"/>
      <c r="C25" s="49">
        <f t="shared" si="2"/>
        <v>12</v>
      </c>
      <c r="D25" s="50">
        <f t="shared" si="3"/>
        <v>0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3.5" customHeight="1">
      <c r="A26" s="47"/>
      <c r="B26" s="48"/>
      <c r="C26" s="49">
        <f t="shared" si="2"/>
        <v>12</v>
      </c>
      <c r="D26" s="50">
        <f t="shared" si="3"/>
        <v>0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3.5" customHeight="1">
      <c r="A27" s="42" t="s">
        <v>137</v>
      </c>
      <c r="B27" s="44">
        <f>SUM(B28:B31)</f>
        <v>3028.9166666666665</v>
      </c>
      <c r="C27" s="44"/>
      <c r="D27" s="44">
        <f>SUM(D28:D31)</f>
        <v>36347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3.5" customHeight="1">
      <c r="A28" s="47" t="s">
        <v>138</v>
      </c>
      <c r="B28" s="48">
        <f>MAX(3826*1.5,4723)*50%</f>
        <v>2869.5</v>
      </c>
      <c r="C28" s="49">
        <f t="shared" ref="C28:C31" si="4">$B$7</f>
        <v>12</v>
      </c>
      <c r="D28" s="50">
        <f t="shared" ref="D28:D31" si="5">B28*C28</f>
        <v>34434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3.5" customHeight="1">
      <c r="A29" s="47" t="s">
        <v>47</v>
      </c>
      <c r="B29" s="48">
        <f>(3826*50%)/12</f>
        <v>159.41666666666666</v>
      </c>
      <c r="C29" s="49">
        <f t="shared" si="4"/>
        <v>12</v>
      </c>
      <c r="D29" s="50">
        <f t="shared" si="5"/>
        <v>1913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3.5" customHeight="1">
      <c r="A30" s="47"/>
      <c r="B30" s="48"/>
      <c r="C30" s="49">
        <f t="shared" si="4"/>
        <v>12</v>
      </c>
      <c r="D30" s="50">
        <f t="shared" si="5"/>
        <v>0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3.5" customHeight="1">
      <c r="A31" s="47"/>
      <c r="B31" s="48"/>
      <c r="C31" s="49">
        <f t="shared" si="4"/>
        <v>12</v>
      </c>
      <c r="D31" s="50">
        <f t="shared" si="5"/>
        <v>0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3.5" customHeight="1">
      <c r="A32" s="39" t="s">
        <v>49</v>
      </c>
      <c r="B32" s="40">
        <f>SUM(B33:B35)</f>
        <v>1180.75</v>
      </c>
      <c r="C32" s="40"/>
      <c r="D32" s="40">
        <f>SUM(D33:D35)</f>
        <v>14169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3.5" customHeight="1">
      <c r="A33" s="47" t="s">
        <v>139</v>
      </c>
      <c r="B33" s="48">
        <f>MAX(3636,4723)*25%</f>
        <v>1180.75</v>
      </c>
      <c r="C33" s="49">
        <f t="shared" ref="C33:C35" si="6">$B$7</f>
        <v>12</v>
      </c>
      <c r="D33" s="50">
        <f t="shared" ref="D33:D35" si="7">B33*C33</f>
        <v>14169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3.5" customHeight="1">
      <c r="A34" s="47"/>
      <c r="B34" s="48"/>
      <c r="C34" s="49">
        <f t="shared" si="6"/>
        <v>12</v>
      </c>
      <c r="D34" s="50">
        <f t="shared" si="7"/>
        <v>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3.5" customHeight="1">
      <c r="A35" s="47"/>
      <c r="B35" s="48"/>
      <c r="C35" s="49">
        <f t="shared" si="6"/>
        <v>12</v>
      </c>
      <c r="D35" s="50">
        <f t="shared" si="7"/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3.5" customHeight="1">
      <c r="A36" s="35" t="s">
        <v>50</v>
      </c>
      <c r="B36" s="36">
        <f>B13+B32</f>
        <v>4209.6666666666661</v>
      </c>
      <c r="C36" s="36"/>
      <c r="D36" s="37">
        <f>D13+D32</f>
        <v>50516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3.5" customHeight="1">
      <c r="A37" s="18" t="s">
        <v>140</v>
      </c>
      <c r="B37" s="52">
        <f>B36*0.22</f>
        <v>926.12666666666655</v>
      </c>
      <c r="C37" s="49">
        <f>$B$7</f>
        <v>12</v>
      </c>
      <c r="D37" s="50">
        <f>B37*C37</f>
        <v>11113.519999999999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53" t="s">
        <v>51</v>
      </c>
      <c r="B38" s="54">
        <f>SUM(B36:B37)</f>
        <v>5135.7933333333331</v>
      </c>
      <c r="C38" s="54"/>
      <c r="D38" s="55">
        <f>SUM(D36:D37)</f>
        <v>61629.52</v>
      </c>
      <c r="E38" s="22"/>
      <c r="F38" s="5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3.5" customHeight="1">
      <c r="A39" s="15"/>
      <c r="B39" s="56"/>
      <c r="C39" s="56"/>
      <c r="D39" s="57"/>
      <c r="E39" s="57"/>
      <c r="F39" s="56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1.75" customHeight="1">
      <c r="A40" s="26" t="s">
        <v>52</v>
      </c>
      <c r="B40" s="58"/>
      <c r="C40" s="59"/>
      <c r="D40" s="5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3.5" customHeight="1">
      <c r="A41" s="29" t="s">
        <v>53</v>
      </c>
      <c r="B41" s="30" t="s">
        <v>54</v>
      </c>
      <c r="C41" s="30" t="s">
        <v>55</v>
      </c>
      <c r="D41" s="31" t="s">
        <v>56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13.5" customHeight="1">
      <c r="A42" s="61" t="s">
        <v>57</v>
      </c>
      <c r="B42" s="62"/>
      <c r="C42" s="62"/>
      <c r="D42" s="63">
        <f>SUM(D43:D49)</f>
        <v>5500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3.5" customHeight="1">
      <c r="A43" s="47" t="s">
        <v>141</v>
      </c>
      <c r="B43" s="48">
        <v>500</v>
      </c>
      <c r="C43" s="64">
        <v>1</v>
      </c>
      <c r="D43" s="50">
        <f t="shared" ref="D43:D49" si="8">B43*C43</f>
        <v>500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3.5" customHeight="1">
      <c r="A44" s="47" t="s">
        <v>142</v>
      </c>
      <c r="B44" s="48">
        <v>5000</v>
      </c>
      <c r="C44" s="64">
        <v>1</v>
      </c>
      <c r="D44" s="50">
        <f t="shared" si="8"/>
        <v>5000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3.5" customHeight="1">
      <c r="A45" s="47"/>
      <c r="B45" s="48"/>
      <c r="C45" s="64"/>
      <c r="D45" s="50">
        <f t="shared" si="8"/>
        <v>0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3.5" customHeight="1">
      <c r="A46" s="47"/>
      <c r="B46" s="48"/>
      <c r="C46" s="64"/>
      <c r="D46" s="50">
        <f t="shared" si="8"/>
        <v>0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3.5" customHeight="1">
      <c r="A47" s="47"/>
      <c r="B47" s="48"/>
      <c r="C47" s="64"/>
      <c r="D47" s="50">
        <f t="shared" si="8"/>
        <v>0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3.5" customHeight="1">
      <c r="A48" s="47"/>
      <c r="B48" s="48"/>
      <c r="C48" s="64"/>
      <c r="D48" s="50">
        <f t="shared" si="8"/>
        <v>0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3.5" customHeight="1">
      <c r="A49" s="47"/>
      <c r="B49" s="48"/>
      <c r="C49" s="64"/>
      <c r="D49" s="50">
        <f t="shared" si="8"/>
        <v>0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3.5" customHeight="1">
      <c r="A50" s="61" t="s">
        <v>58</v>
      </c>
      <c r="B50" s="65"/>
      <c r="C50" s="66"/>
      <c r="D50" s="67">
        <f>SUM(D51:D57)</f>
        <v>0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3.5" customHeight="1">
      <c r="A51" s="47"/>
      <c r="B51" s="48"/>
      <c r="C51" s="64"/>
      <c r="D51" s="50">
        <f t="shared" ref="D51:D57" si="9">B51*C51</f>
        <v>0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3.5" customHeight="1">
      <c r="A52" s="47"/>
      <c r="B52" s="48"/>
      <c r="C52" s="64"/>
      <c r="D52" s="50">
        <f t="shared" si="9"/>
        <v>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3.5" customHeight="1">
      <c r="A53" s="47"/>
      <c r="B53" s="48"/>
      <c r="C53" s="64"/>
      <c r="D53" s="50">
        <f t="shared" si="9"/>
        <v>0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3.5" customHeight="1">
      <c r="A54" s="47"/>
      <c r="B54" s="48"/>
      <c r="C54" s="64"/>
      <c r="D54" s="50">
        <f t="shared" si="9"/>
        <v>0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3.5" customHeight="1">
      <c r="A55" s="47"/>
      <c r="B55" s="48"/>
      <c r="C55" s="64"/>
      <c r="D55" s="50">
        <f t="shared" si="9"/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3.5" customHeight="1">
      <c r="A56" s="47"/>
      <c r="B56" s="48"/>
      <c r="C56" s="64"/>
      <c r="D56" s="50">
        <f t="shared" si="9"/>
        <v>0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3.5" customHeight="1">
      <c r="A57" s="47"/>
      <c r="B57" s="48"/>
      <c r="C57" s="64"/>
      <c r="D57" s="50">
        <f t="shared" si="9"/>
        <v>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3.5" customHeight="1">
      <c r="A58" s="61" t="s">
        <v>59</v>
      </c>
      <c r="B58" s="68"/>
      <c r="C58" s="68"/>
      <c r="D58" s="69">
        <f>D59</f>
        <v>75300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3.5" customHeight="1">
      <c r="A59" s="47" t="s">
        <v>133</v>
      </c>
      <c r="B59" s="48">
        <v>30</v>
      </c>
      <c r="C59" s="70">
        <f>251*10</f>
        <v>2510</v>
      </c>
      <c r="D59" s="50">
        <f>B59*C59</f>
        <v>75300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3.5" customHeight="1">
      <c r="A60" s="61" t="s">
        <v>60</v>
      </c>
      <c r="B60" s="68"/>
      <c r="C60" s="68"/>
      <c r="D60" s="68">
        <f>SUM(D61:D62)</f>
        <v>0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3.5" customHeight="1">
      <c r="A61" s="20"/>
      <c r="B61" s="48"/>
      <c r="C61" s="48"/>
      <c r="D61" s="50">
        <f t="shared" ref="D61:D62" si="10">B61*C61</f>
        <v>0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3.5" customHeight="1">
      <c r="A62" s="20"/>
      <c r="B62" s="48"/>
      <c r="C62" s="48"/>
      <c r="D62" s="50">
        <f t="shared" si="10"/>
        <v>0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3.5" customHeight="1">
      <c r="A63" s="61" t="s">
        <v>61</v>
      </c>
      <c r="B63" s="68"/>
      <c r="C63" s="68"/>
      <c r="D63" s="68">
        <f>SUM(D64:D65)</f>
        <v>0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3.5" customHeight="1">
      <c r="A64" s="71"/>
      <c r="B64" s="48"/>
      <c r="C64" s="48"/>
      <c r="D64" s="50">
        <f t="shared" ref="D64:D65" si="11">B64*C64</f>
        <v>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3.5" customHeight="1">
      <c r="A65" s="71"/>
      <c r="B65" s="48"/>
      <c r="C65" s="48"/>
      <c r="D65" s="50">
        <f t="shared" si="11"/>
        <v>0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>
      <c r="A66" s="72" t="s">
        <v>62</v>
      </c>
      <c r="B66" s="73"/>
      <c r="C66" s="74"/>
      <c r="D66" s="75">
        <f>D42+D50+D58+D60+D63</f>
        <v>80800</v>
      </c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3.5" customHeight="1">
      <c r="A67" s="76"/>
      <c r="B67" s="77"/>
      <c r="C67" s="77"/>
      <c r="D67" s="77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21.75" customHeight="1">
      <c r="A68" s="26" t="s">
        <v>63</v>
      </c>
      <c r="B68" s="78"/>
      <c r="C68" s="78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spans="1:26" ht="13.5" customHeight="1">
      <c r="A69" s="80" t="s">
        <v>53</v>
      </c>
      <c r="B69" s="30" t="s">
        <v>64</v>
      </c>
      <c r="C69" s="30" t="s">
        <v>65</v>
      </c>
      <c r="D69" s="81" t="s">
        <v>42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3.5" customHeight="1">
      <c r="A70" s="82" t="s">
        <v>66</v>
      </c>
      <c r="B70" s="83"/>
      <c r="C70" s="84"/>
      <c r="D70" s="69">
        <f>D71+D75</f>
        <v>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3.5" customHeight="1">
      <c r="A71" s="85" t="s">
        <v>67</v>
      </c>
      <c r="B71" s="86"/>
      <c r="C71" s="87"/>
      <c r="D71" s="88">
        <f>SUM(D72:D74)</f>
        <v>0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3.5" customHeight="1">
      <c r="A72" s="47" t="s">
        <v>68</v>
      </c>
      <c r="B72" s="89"/>
      <c r="C72" s="90"/>
      <c r="D72" s="50">
        <f t="shared" ref="D72:D74" si="12">B72*C72</f>
        <v>0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3.5" customHeight="1">
      <c r="A73" s="47"/>
      <c r="B73" s="48"/>
      <c r="C73" s="90"/>
      <c r="D73" s="50">
        <f t="shared" si="12"/>
        <v>0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3.5" customHeight="1">
      <c r="A74" s="47"/>
      <c r="B74" s="48"/>
      <c r="C74" s="90"/>
      <c r="D74" s="50">
        <f t="shared" si="12"/>
        <v>0</v>
      </c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3.5" customHeight="1">
      <c r="A75" s="85" t="s">
        <v>69</v>
      </c>
      <c r="B75" s="86"/>
      <c r="C75" s="87"/>
      <c r="D75" s="88">
        <v>0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3.5" customHeight="1">
      <c r="A76" s="47" t="s">
        <v>70</v>
      </c>
      <c r="B76" s="86"/>
      <c r="C76" s="87"/>
      <c r="D76" s="50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3.5" customHeight="1">
      <c r="A77" s="82" t="s">
        <v>71</v>
      </c>
      <c r="B77" s="92"/>
      <c r="C77" s="93"/>
      <c r="D77" s="69">
        <f t="shared" ref="D77:D78" si="13">B77*C77</f>
        <v>0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3.5" customHeight="1">
      <c r="A78" s="82" t="s">
        <v>72</v>
      </c>
      <c r="B78" s="92"/>
      <c r="C78" s="93"/>
      <c r="D78" s="69">
        <f t="shared" si="13"/>
        <v>0</v>
      </c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3.5" customHeight="1">
      <c r="A79" s="82" t="s">
        <v>73</v>
      </c>
      <c r="B79" s="92"/>
      <c r="C79" s="93"/>
      <c r="D79" s="69">
        <v>0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>
      <c r="A80" s="72" t="s">
        <v>51</v>
      </c>
      <c r="B80" s="73"/>
      <c r="C80" s="94"/>
      <c r="D80" s="95">
        <f>D70+D77+D78+D79</f>
        <v>0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3.5" customHeight="1">
      <c r="A81" s="96"/>
      <c r="B81" s="97"/>
      <c r="C81" s="98"/>
      <c r="D81" s="56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3.5" customHeight="1">
      <c r="A82" s="96"/>
      <c r="B82" s="97"/>
      <c r="C82" s="98"/>
      <c r="D82" s="56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1.75" customHeight="1">
      <c r="A83" s="99" t="s">
        <v>74</v>
      </c>
      <c r="B83" s="100"/>
      <c r="C83" s="101"/>
      <c r="D83" s="100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</row>
    <row r="84" spans="1:26" ht="13.5" customHeight="1">
      <c r="A84" s="103" t="s">
        <v>75</v>
      </c>
      <c r="B84" s="104"/>
      <c r="C84" s="104"/>
      <c r="D84" s="104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3.5" customHeight="1">
      <c r="A85" s="105" t="s">
        <v>76</v>
      </c>
      <c r="B85" s="30" t="s">
        <v>40</v>
      </c>
      <c r="C85" s="30" t="s">
        <v>77</v>
      </c>
      <c r="D85" s="81" t="s">
        <v>42</v>
      </c>
      <c r="E85" s="106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3.5" customHeight="1">
      <c r="A86" s="61" t="s">
        <v>78</v>
      </c>
      <c r="B86" s="68">
        <f>SUM(B87:B97)</f>
        <v>37220</v>
      </c>
      <c r="C86" s="107"/>
      <c r="D86" s="69">
        <f>SUM(D87:D97)</f>
        <v>446640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3.5" customHeight="1">
      <c r="A87" s="47" t="s">
        <v>79</v>
      </c>
      <c r="B87" s="48">
        <f>MAX(5087*1.5,4723)</f>
        <v>7630.5</v>
      </c>
      <c r="C87" s="108">
        <f t="shared" ref="C87:C97" si="14">$B$7</f>
        <v>12</v>
      </c>
      <c r="D87" s="50">
        <f t="shared" ref="D87:D97" si="15">B87*C87</f>
        <v>91566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3.5" customHeight="1">
      <c r="A88" s="47" t="s">
        <v>80</v>
      </c>
      <c r="B88" s="48">
        <f>MAX(3048*1.5,4723)</f>
        <v>4723</v>
      </c>
      <c r="C88" s="108">
        <f t="shared" si="14"/>
        <v>12</v>
      </c>
      <c r="D88" s="50">
        <f t="shared" si="15"/>
        <v>56676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3.5" customHeight="1">
      <c r="A89" s="47" t="s">
        <v>143</v>
      </c>
      <c r="B89" s="48">
        <f>MAX(4578*1.5,4723)</f>
        <v>6867</v>
      </c>
      <c r="C89" s="108">
        <f t="shared" si="14"/>
        <v>12</v>
      </c>
      <c r="D89" s="50">
        <f t="shared" si="15"/>
        <v>82404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3.5" customHeight="1">
      <c r="A90" s="47" t="s">
        <v>81</v>
      </c>
      <c r="B90" s="48">
        <f>MAX(3826*1.5,4723)</f>
        <v>5739</v>
      </c>
      <c r="C90" s="108">
        <f t="shared" si="14"/>
        <v>12</v>
      </c>
      <c r="D90" s="50">
        <f t="shared" si="15"/>
        <v>68868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3.5" customHeight="1">
      <c r="A91" s="47" t="s">
        <v>82</v>
      </c>
      <c r="B91" s="48">
        <f>MAX(3237*1.5,4723)</f>
        <v>4855.5</v>
      </c>
      <c r="C91" s="108">
        <f t="shared" si="14"/>
        <v>12</v>
      </c>
      <c r="D91" s="50">
        <f t="shared" si="15"/>
        <v>58266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3.5" customHeight="1">
      <c r="A92" s="47" t="s">
        <v>144</v>
      </c>
      <c r="B92" s="48">
        <f>MAX(3636*1.5,4723)</f>
        <v>5454</v>
      </c>
      <c r="C92" s="108">
        <f t="shared" si="14"/>
        <v>12</v>
      </c>
      <c r="D92" s="50">
        <f t="shared" si="15"/>
        <v>65448</v>
      </c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3.5" customHeight="1">
      <c r="A93" s="47" t="s">
        <v>47</v>
      </c>
      <c r="B93" s="48">
        <f>(5087+3048+4578+3826+3237+3636)/12</f>
        <v>1951</v>
      </c>
      <c r="C93" s="108">
        <f t="shared" si="14"/>
        <v>12</v>
      </c>
      <c r="D93" s="50">
        <f t="shared" si="15"/>
        <v>23412</v>
      </c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3.5" customHeight="1">
      <c r="A94" s="47"/>
      <c r="B94" s="48"/>
      <c r="C94" s="108">
        <f t="shared" si="14"/>
        <v>12</v>
      </c>
      <c r="D94" s="50">
        <f t="shared" si="15"/>
        <v>0</v>
      </c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3.5" customHeight="1">
      <c r="A95" s="47"/>
      <c r="B95" s="48"/>
      <c r="C95" s="108">
        <f t="shared" si="14"/>
        <v>12</v>
      </c>
      <c r="D95" s="50">
        <f t="shared" si="15"/>
        <v>0</v>
      </c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3.5" customHeight="1">
      <c r="A96" s="47"/>
      <c r="B96" s="48"/>
      <c r="C96" s="108">
        <f t="shared" si="14"/>
        <v>12</v>
      </c>
      <c r="D96" s="50">
        <f t="shared" si="15"/>
        <v>0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3.5" customHeight="1">
      <c r="A97" s="47"/>
      <c r="B97" s="48"/>
      <c r="C97" s="108">
        <f t="shared" si="14"/>
        <v>12</v>
      </c>
      <c r="D97" s="50">
        <f t="shared" si="15"/>
        <v>0</v>
      </c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3.5" customHeight="1">
      <c r="A98" s="61" t="s">
        <v>83</v>
      </c>
      <c r="B98" s="109">
        <f>SUM(B99:B105)</f>
        <v>11807.5</v>
      </c>
      <c r="C98" s="107"/>
      <c r="D98" s="67">
        <f>SUM(D99:D105)</f>
        <v>141690</v>
      </c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3.5" customHeight="1">
      <c r="A99" s="47" t="s">
        <v>145</v>
      </c>
      <c r="B99" s="48">
        <f>MAX(2291,4723)</f>
        <v>4723</v>
      </c>
      <c r="C99" s="108">
        <f t="shared" ref="C99:C105" si="16">$B$7</f>
        <v>12</v>
      </c>
      <c r="D99" s="50">
        <f t="shared" ref="D99:D105" si="17">B99*C99</f>
        <v>56676</v>
      </c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3.5" customHeight="1">
      <c r="A100" s="47" t="s">
        <v>84</v>
      </c>
      <c r="B100" s="48">
        <f>MAX(2102,4723)*1.5</f>
        <v>7084.5</v>
      </c>
      <c r="C100" s="108">
        <f t="shared" si="16"/>
        <v>12</v>
      </c>
      <c r="D100" s="50">
        <f t="shared" si="17"/>
        <v>85014</v>
      </c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3.5" customHeight="1">
      <c r="A101" s="47"/>
      <c r="B101" s="48"/>
      <c r="C101" s="108">
        <f t="shared" si="16"/>
        <v>12</v>
      </c>
      <c r="D101" s="50">
        <f t="shared" si="17"/>
        <v>0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3.5" customHeight="1">
      <c r="A102" s="47"/>
      <c r="B102" s="48"/>
      <c r="C102" s="108">
        <f t="shared" si="16"/>
        <v>12</v>
      </c>
      <c r="D102" s="50">
        <f t="shared" si="17"/>
        <v>0</v>
      </c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3.5" customHeight="1">
      <c r="A103" s="47"/>
      <c r="B103" s="48"/>
      <c r="C103" s="108">
        <f t="shared" si="16"/>
        <v>12</v>
      </c>
      <c r="D103" s="50">
        <f t="shared" si="17"/>
        <v>0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3.5" customHeight="1">
      <c r="A104" s="47"/>
      <c r="B104" s="48"/>
      <c r="C104" s="108">
        <f t="shared" si="16"/>
        <v>12</v>
      </c>
      <c r="D104" s="50">
        <f t="shared" si="17"/>
        <v>0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3.5" customHeight="1">
      <c r="A105" s="47"/>
      <c r="B105" s="48"/>
      <c r="C105" s="108">
        <f t="shared" si="16"/>
        <v>12</v>
      </c>
      <c r="D105" s="50">
        <f t="shared" si="17"/>
        <v>0</v>
      </c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3.5" customHeight="1">
      <c r="A106" s="35" t="s">
        <v>50</v>
      </c>
      <c r="B106" s="36">
        <f>B86+B98</f>
        <v>49027.5</v>
      </c>
      <c r="C106" s="36"/>
      <c r="D106" s="37">
        <f>D86+D98</f>
        <v>588330</v>
      </c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3.5" customHeight="1">
      <c r="A107" s="18" t="s">
        <v>146</v>
      </c>
      <c r="B107" s="52">
        <f>B106*0.22</f>
        <v>10786.05</v>
      </c>
      <c r="C107" s="49">
        <f>$B$7</f>
        <v>12</v>
      </c>
      <c r="D107" s="110">
        <f>B107*C107</f>
        <v>129432.59999999999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53" t="s">
        <v>51</v>
      </c>
      <c r="B108" s="54">
        <f>SUM(B106:B107)</f>
        <v>59813.55</v>
      </c>
      <c r="C108" s="54"/>
      <c r="D108" s="95">
        <f>D106+D107</f>
        <v>717762.6</v>
      </c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3.5" customHeight="1">
      <c r="A109" s="111"/>
      <c r="B109" s="57"/>
      <c r="C109" s="57"/>
      <c r="D109" s="57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1.75" customHeight="1">
      <c r="A110" s="26" t="s">
        <v>85</v>
      </c>
      <c r="B110" s="78"/>
      <c r="C110" s="112"/>
      <c r="D110" s="7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3.5" customHeight="1">
      <c r="A111" s="105" t="s">
        <v>53</v>
      </c>
      <c r="B111" s="30" t="s">
        <v>54</v>
      </c>
      <c r="C111" s="30" t="s">
        <v>65</v>
      </c>
      <c r="D111" s="81" t="s">
        <v>42</v>
      </c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3.5" customHeight="1">
      <c r="A112" s="113" t="s">
        <v>86</v>
      </c>
      <c r="B112" s="114"/>
      <c r="C112" s="114"/>
      <c r="D112" s="115">
        <f>SUM(D113:D116)</f>
        <v>40000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3.5" customHeight="1">
      <c r="A113" s="47" t="s">
        <v>5</v>
      </c>
      <c r="B113" s="48">
        <v>40000</v>
      </c>
      <c r="C113" s="64">
        <v>1</v>
      </c>
      <c r="D113" s="50">
        <f t="shared" ref="D113:D116" si="18">B113*C113</f>
        <v>40000</v>
      </c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3.5" customHeight="1">
      <c r="A114" s="47"/>
      <c r="B114" s="48"/>
      <c r="C114" s="64"/>
      <c r="D114" s="50">
        <f t="shared" si="18"/>
        <v>0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3.5" customHeight="1">
      <c r="A115" s="47"/>
      <c r="B115" s="48"/>
      <c r="C115" s="64"/>
      <c r="D115" s="50">
        <f t="shared" si="18"/>
        <v>0</v>
      </c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3.5" customHeight="1">
      <c r="A116" s="47"/>
      <c r="B116" s="48"/>
      <c r="C116" s="64"/>
      <c r="D116" s="50">
        <f t="shared" si="18"/>
        <v>0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3.5" customHeight="1">
      <c r="A117" s="113" t="s">
        <v>87</v>
      </c>
      <c r="B117" s="68"/>
      <c r="C117" s="68"/>
      <c r="D117" s="69">
        <f>SUM(D118:D122)</f>
        <v>0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3.5" customHeight="1">
      <c r="A118" s="47"/>
      <c r="B118" s="48"/>
      <c r="C118" s="64"/>
      <c r="D118" s="50">
        <f t="shared" ref="D118:D122" si="19">B118*C118</f>
        <v>0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3.5" customHeight="1">
      <c r="A119" s="116"/>
      <c r="B119" s="48"/>
      <c r="C119" s="64"/>
      <c r="D119" s="50">
        <f t="shared" si="19"/>
        <v>0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3.5" customHeight="1">
      <c r="A120" s="116"/>
      <c r="B120" s="48"/>
      <c r="C120" s="64"/>
      <c r="D120" s="50">
        <f t="shared" si="19"/>
        <v>0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3.5" customHeight="1">
      <c r="A121" s="116"/>
      <c r="B121" s="48"/>
      <c r="C121" s="64"/>
      <c r="D121" s="50">
        <f t="shared" si="19"/>
        <v>0</v>
      </c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3.5" customHeight="1">
      <c r="A122" s="116"/>
      <c r="B122" s="48"/>
      <c r="C122" s="64"/>
      <c r="D122" s="50">
        <f t="shared" si="19"/>
        <v>0</v>
      </c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3.5" customHeight="1">
      <c r="A123" s="113" t="s">
        <v>88</v>
      </c>
      <c r="B123" s="68"/>
      <c r="C123" s="68"/>
      <c r="D123" s="68">
        <f>SUM(D124:D125)</f>
        <v>0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3.5" customHeight="1">
      <c r="A124" s="117"/>
      <c r="B124" s="48"/>
      <c r="C124" s="48"/>
      <c r="D124" s="50">
        <f t="shared" ref="D124:D125" si="20">B124*C124</f>
        <v>0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3.5" customHeight="1">
      <c r="A125" s="117"/>
      <c r="B125" s="48"/>
      <c r="C125" s="48"/>
      <c r="D125" s="50">
        <f t="shared" si="20"/>
        <v>0</v>
      </c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118" t="s">
        <v>51</v>
      </c>
      <c r="B126" s="119"/>
      <c r="C126" s="119"/>
      <c r="D126" s="95">
        <f>D112+D117+D123</f>
        <v>40000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3.5" customHeight="1">
      <c r="A127" s="22"/>
      <c r="B127" s="57"/>
      <c r="C127" s="120"/>
      <c r="D127" s="57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1.75" customHeight="1">
      <c r="A128" s="26" t="s">
        <v>89</v>
      </c>
      <c r="B128" s="121"/>
      <c r="C128" s="104"/>
      <c r="D128" s="121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3.5" customHeight="1">
      <c r="A129" s="105" t="s">
        <v>53</v>
      </c>
      <c r="B129" s="30" t="s">
        <v>54</v>
      </c>
      <c r="C129" s="30" t="s">
        <v>65</v>
      </c>
      <c r="D129" s="81" t="s">
        <v>42</v>
      </c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3.5" customHeight="1">
      <c r="A130" s="122" t="s">
        <v>90</v>
      </c>
      <c r="B130" s="123"/>
      <c r="C130" s="123"/>
      <c r="D130" s="69">
        <v>0</v>
      </c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3.5" customHeight="1">
      <c r="A131" s="122" t="s">
        <v>91</v>
      </c>
      <c r="B131" s="123"/>
      <c r="C131" s="123"/>
      <c r="D131" s="69">
        <f>SUM(D132:D134)</f>
        <v>23265</v>
      </c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3.5" customHeight="1">
      <c r="A132" s="124" t="s">
        <v>92</v>
      </c>
      <c r="B132" s="125">
        <v>15425</v>
      </c>
      <c r="C132" s="172">
        <v>1</v>
      </c>
      <c r="D132" s="50">
        <f t="shared" ref="D132:D134" si="21">B132*C132</f>
        <v>15425</v>
      </c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3.5" customHeight="1">
      <c r="A133" s="124" t="s">
        <v>93</v>
      </c>
      <c r="B133" s="91">
        <v>910</v>
      </c>
      <c r="C133" s="127">
        <v>1</v>
      </c>
      <c r="D133" s="50">
        <f t="shared" si="21"/>
        <v>910</v>
      </c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3.5" customHeight="1">
      <c r="A134" s="124" t="s">
        <v>94</v>
      </c>
      <c r="B134" s="91">
        <v>6930</v>
      </c>
      <c r="C134" s="127">
        <v>1</v>
      </c>
      <c r="D134" s="50">
        <f t="shared" si="21"/>
        <v>6930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3.5" customHeight="1">
      <c r="A135" s="124" t="s">
        <v>134</v>
      </c>
      <c r="B135" s="92"/>
      <c r="C135" s="126"/>
      <c r="D135" s="110">
        <f>SUM(D136:D138)</f>
        <v>0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3.5" customHeight="1">
      <c r="A136" s="124"/>
      <c r="B136" s="91"/>
      <c r="C136" s="127"/>
      <c r="D136" s="50">
        <f t="shared" ref="D136:D138" si="22">B136*C136</f>
        <v>0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3.5" customHeight="1">
      <c r="A137" s="124"/>
      <c r="B137" s="91"/>
      <c r="C137" s="127"/>
      <c r="D137" s="50">
        <f t="shared" si="22"/>
        <v>0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3.5" customHeight="1">
      <c r="A138" s="124"/>
      <c r="B138" s="91"/>
      <c r="C138" s="127"/>
      <c r="D138" s="50">
        <f t="shared" si="22"/>
        <v>0</v>
      </c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3.5" customHeight="1">
      <c r="A139" s="35" t="s">
        <v>95</v>
      </c>
      <c r="B139" s="114"/>
      <c r="C139" s="114"/>
      <c r="D139" s="69">
        <f>SUM(D140:D142)</f>
        <v>0</v>
      </c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3.5" customHeight="1">
      <c r="A140" s="124" t="s">
        <v>96</v>
      </c>
      <c r="B140" s="91"/>
      <c r="C140" s="127"/>
      <c r="D140" s="50">
        <f t="shared" ref="D140:D142" si="23">B140*C140</f>
        <v>0</v>
      </c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3.5" customHeight="1">
      <c r="A141" s="124" t="s">
        <v>97</v>
      </c>
      <c r="B141" s="91"/>
      <c r="C141" s="127"/>
      <c r="D141" s="50">
        <f t="shared" si="23"/>
        <v>0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3.5" customHeight="1">
      <c r="A142" s="124"/>
      <c r="B142" s="91"/>
      <c r="C142" s="127"/>
      <c r="D142" s="50">
        <f t="shared" si="23"/>
        <v>0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3.5" customHeight="1">
      <c r="A143" s="122" t="s">
        <v>98</v>
      </c>
      <c r="B143" s="128"/>
      <c r="C143" s="129"/>
      <c r="D143" s="69">
        <f>SUM(D144)</f>
        <v>0</v>
      </c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3.5" customHeight="1">
      <c r="A144" s="124" t="s">
        <v>99</v>
      </c>
      <c r="B144" s="130"/>
      <c r="C144" s="131"/>
      <c r="D144" s="50">
        <f>B144*C144</f>
        <v>0</v>
      </c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3.5" customHeight="1">
      <c r="A145" s="35" t="s">
        <v>100</v>
      </c>
      <c r="B145" s="128"/>
      <c r="C145" s="128"/>
      <c r="D145" s="36">
        <f>SUM(D146:D147)</f>
        <v>5420</v>
      </c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3.5" customHeight="1">
      <c r="A146" s="132" t="s">
        <v>101</v>
      </c>
      <c r="B146" s="133">
        <v>5420</v>
      </c>
      <c r="C146" s="134">
        <v>1</v>
      </c>
      <c r="D146" s="50">
        <f t="shared" ref="D146:D147" si="24">B146*C146</f>
        <v>5420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3.5" customHeight="1">
      <c r="A147" s="18"/>
      <c r="B147" s="127"/>
      <c r="C147" s="127"/>
      <c r="D147" s="50">
        <f t="shared" si="24"/>
        <v>0</v>
      </c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3.5" customHeight="1">
      <c r="A148" s="35" t="s">
        <v>102</v>
      </c>
      <c r="B148" s="36"/>
      <c r="C148" s="135"/>
      <c r="D148" s="69">
        <f>SUM(D149:D152)</f>
        <v>9480</v>
      </c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3.5" customHeight="1">
      <c r="A149" s="132" t="s">
        <v>6</v>
      </c>
      <c r="B149" s="133">
        <v>9480</v>
      </c>
      <c r="C149" s="134">
        <v>1</v>
      </c>
      <c r="D149" s="50">
        <f t="shared" ref="D149:D152" si="25">B149*C149</f>
        <v>9480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3.5" customHeight="1">
      <c r="A150" s="124"/>
      <c r="B150" s="130"/>
      <c r="C150" s="131"/>
      <c r="D150" s="50">
        <f t="shared" si="25"/>
        <v>0</v>
      </c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3.5" customHeight="1">
      <c r="A151" s="124"/>
      <c r="B151" s="130"/>
      <c r="C151" s="131"/>
      <c r="D151" s="50">
        <f t="shared" si="25"/>
        <v>0</v>
      </c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3.5" customHeight="1">
      <c r="A152" s="124"/>
      <c r="B152" s="130"/>
      <c r="C152" s="131"/>
      <c r="D152" s="50">
        <f t="shared" si="25"/>
        <v>0</v>
      </c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3.5" customHeight="1">
      <c r="A153" s="35" t="s">
        <v>103</v>
      </c>
      <c r="B153" s="36"/>
      <c r="C153" s="135"/>
      <c r="D153" s="69">
        <f>SUM(D154:D155)</f>
        <v>76800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3.5" customHeight="1">
      <c r="A154" s="132" t="s">
        <v>104</v>
      </c>
      <c r="B154" s="48">
        <v>6400</v>
      </c>
      <c r="C154" s="134">
        <v>12</v>
      </c>
      <c r="D154" s="50">
        <f t="shared" ref="D154:D155" si="26">B154*C154</f>
        <v>76800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3.5" customHeight="1">
      <c r="A155" s="132"/>
      <c r="B155" s="133"/>
      <c r="C155" s="134"/>
      <c r="D155" s="50">
        <f t="shared" si="26"/>
        <v>0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3.5" customHeight="1">
      <c r="A156" s="35" t="s">
        <v>105</v>
      </c>
      <c r="B156" s="36"/>
      <c r="C156" s="135"/>
      <c r="D156" s="69">
        <f>SUM(D157)</f>
        <v>0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3.5" customHeight="1">
      <c r="A157" s="132" t="s">
        <v>106</v>
      </c>
      <c r="B157" s="133"/>
      <c r="C157" s="134"/>
      <c r="D157" s="50">
        <f>B157*C157</f>
        <v>0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3.5" customHeight="1">
      <c r="A158" s="35" t="s">
        <v>107</v>
      </c>
      <c r="B158" s="36"/>
      <c r="C158" s="135"/>
      <c r="D158" s="69">
        <f>SUM(D159:D160)</f>
        <v>0</v>
      </c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3.5" customHeight="1">
      <c r="A159" s="132" t="s">
        <v>108</v>
      </c>
      <c r="B159" s="133"/>
      <c r="C159" s="134"/>
      <c r="D159" s="50">
        <f t="shared" ref="D159:D160" si="27">B159*C159</f>
        <v>0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3.5" customHeight="1">
      <c r="A160" s="132"/>
      <c r="B160" s="133"/>
      <c r="C160" s="134"/>
      <c r="D160" s="50">
        <f t="shared" si="27"/>
        <v>0</v>
      </c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3.5" customHeight="1">
      <c r="A161" s="35" t="s">
        <v>73</v>
      </c>
      <c r="B161" s="36"/>
      <c r="C161" s="135"/>
      <c r="D161" s="69">
        <f>SUM(D162:D164)</f>
        <v>41000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3.5" customHeight="1">
      <c r="A162" s="132" t="s">
        <v>11</v>
      </c>
      <c r="B162" s="133">
        <v>41000</v>
      </c>
      <c r="C162" s="134">
        <v>1</v>
      </c>
      <c r="D162" s="50">
        <f t="shared" ref="D162:D164" si="28">B162*C162</f>
        <v>41000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3.5" customHeight="1">
      <c r="A163" s="132"/>
      <c r="B163" s="133"/>
      <c r="C163" s="134"/>
      <c r="D163" s="50">
        <f t="shared" si="28"/>
        <v>0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3.5" customHeight="1">
      <c r="A164" s="132"/>
      <c r="B164" s="133"/>
      <c r="C164" s="134"/>
      <c r="D164" s="50">
        <f t="shared" si="28"/>
        <v>0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53" t="s">
        <v>51</v>
      </c>
      <c r="B165" s="54"/>
      <c r="C165" s="136"/>
      <c r="D165" s="95">
        <f>D130+D135+D131+D139+D143+D145+D148+D153+D156+D158+D161</f>
        <v>155965</v>
      </c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3.5" customHeight="1">
      <c r="A166" s="22"/>
      <c r="B166" s="120"/>
      <c r="C166" s="120"/>
      <c r="D166" s="120"/>
      <c r="E166" s="120"/>
      <c r="F166" s="120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3.5" customHeight="1">
      <c r="A167" s="22"/>
      <c r="B167" s="120"/>
      <c r="C167" s="120"/>
      <c r="D167" s="120"/>
      <c r="E167" s="120"/>
      <c r="F167" s="120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1.75" customHeight="1">
      <c r="A168" s="103" t="s">
        <v>109</v>
      </c>
      <c r="B168" s="28"/>
      <c r="C168" s="28"/>
      <c r="D168" s="28"/>
      <c r="E168" s="137"/>
      <c r="F168" s="104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21.75" customHeight="1">
      <c r="A169" s="103" t="s">
        <v>110</v>
      </c>
      <c r="B169" s="28"/>
      <c r="C169" s="28"/>
      <c r="D169" s="28"/>
      <c r="E169" s="137"/>
      <c r="F169" s="104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customHeight="1">
      <c r="A170" s="138" t="s">
        <v>111</v>
      </c>
      <c r="B170" s="139" t="s">
        <v>112</v>
      </c>
      <c r="C170" s="22"/>
      <c r="D170" s="22"/>
      <c r="F170" s="120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3.5" customHeight="1">
      <c r="A171" s="132" t="s">
        <v>147</v>
      </c>
      <c r="B171" s="140">
        <f>B29*12+B33</f>
        <v>3093.75</v>
      </c>
      <c r="C171" s="22"/>
      <c r="D171" s="22"/>
      <c r="F171" s="120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3.5" customHeight="1">
      <c r="A172" s="132" t="s">
        <v>148</v>
      </c>
      <c r="B172" s="141">
        <f>165874+B171</f>
        <v>168967.75</v>
      </c>
      <c r="C172" s="22"/>
      <c r="D172" s="22"/>
      <c r="F172" s="120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53" t="s">
        <v>113</v>
      </c>
      <c r="B173" s="55">
        <f>B171/B172</f>
        <v>1.8309707029891799E-2</v>
      </c>
      <c r="C173" s="22"/>
      <c r="D173" s="22"/>
      <c r="F173" s="120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3.5" customHeight="1">
      <c r="A174" s="142"/>
      <c r="B174" s="22"/>
      <c r="C174" s="22"/>
      <c r="D174" s="22"/>
      <c r="F174" s="120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1.75" customHeight="1">
      <c r="A175" s="103" t="s">
        <v>114</v>
      </c>
      <c r="B175" s="28"/>
      <c r="C175" s="28"/>
      <c r="D175" s="28"/>
      <c r="E175" s="137"/>
      <c r="F175" s="104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46.5" customHeight="1">
      <c r="A176" s="29" t="s">
        <v>111</v>
      </c>
      <c r="B176" s="30" t="s">
        <v>42</v>
      </c>
      <c r="C176" s="30" t="s">
        <v>115</v>
      </c>
      <c r="D176" s="143" t="s">
        <v>116</v>
      </c>
      <c r="E176" s="144" t="s">
        <v>117</v>
      </c>
      <c r="F176" s="145" t="s">
        <v>117</v>
      </c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 ht="13.5" customHeight="1">
      <c r="A177" s="35" t="s">
        <v>118</v>
      </c>
      <c r="B177" s="36"/>
      <c r="C177" s="135"/>
      <c r="D177" s="146"/>
      <c r="E177" s="147"/>
      <c r="F177" s="148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3.5" customHeight="1">
      <c r="A178" s="132" t="s">
        <v>119</v>
      </c>
      <c r="B178" s="149">
        <f>D38</f>
        <v>61629.52</v>
      </c>
      <c r="C178" s="150" t="s">
        <v>120</v>
      </c>
      <c r="D178" s="151">
        <f t="shared" ref="D178:D180" si="29">B178</f>
        <v>61629.52</v>
      </c>
      <c r="E178" s="152">
        <f t="shared" ref="E178:E180" si="30">D178/$B$4/$B$5/$B$6</f>
        <v>6.1383984063745016</v>
      </c>
      <c r="F178" s="153">
        <f t="shared" ref="F178:F180" si="31">E178</f>
        <v>6.1383984063745016</v>
      </c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3.5" customHeight="1">
      <c r="A179" s="132" t="s">
        <v>121</v>
      </c>
      <c r="B179" s="149">
        <f>D66</f>
        <v>80800</v>
      </c>
      <c r="C179" s="150" t="s">
        <v>120</v>
      </c>
      <c r="D179" s="151">
        <f t="shared" si="29"/>
        <v>80800</v>
      </c>
      <c r="E179" s="152">
        <f t="shared" si="30"/>
        <v>8.047808764940239</v>
      </c>
      <c r="F179" s="153">
        <f t="shared" si="31"/>
        <v>8.047808764940239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3.5" customHeight="1">
      <c r="A180" s="132" t="s">
        <v>122</v>
      </c>
      <c r="B180" s="149">
        <f>D80</f>
        <v>0</v>
      </c>
      <c r="C180" s="150" t="s">
        <v>120</v>
      </c>
      <c r="D180" s="151">
        <f t="shared" si="29"/>
        <v>0</v>
      </c>
      <c r="E180" s="152">
        <f t="shared" si="30"/>
        <v>0</v>
      </c>
      <c r="F180" s="153">
        <f t="shared" si="31"/>
        <v>0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3.5" customHeight="1">
      <c r="A181" s="154" t="s">
        <v>123</v>
      </c>
      <c r="B181" s="155">
        <f>SUM(B178:B180)</f>
        <v>142429.51999999999</v>
      </c>
      <c r="C181" s="155"/>
      <c r="D181" s="156">
        <f t="shared" ref="D181:F181" si="32">SUM(D178:D180)</f>
        <v>142429.51999999999</v>
      </c>
      <c r="E181" s="157">
        <f t="shared" si="32"/>
        <v>14.186207171314742</v>
      </c>
      <c r="F181" s="158">
        <f t="shared" si="32"/>
        <v>14.186207171314742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3.5" customHeight="1">
      <c r="A182" s="35" t="s">
        <v>124</v>
      </c>
      <c r="B182" s="36"/>
      <c r="C182" s="135"/>
      <c r="D182" s="146"/>
      <c r="E182" s="147"/>
      <c r="F182" s="159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3.5" customHeight="1">
      <c r="A183" s="132" t="s">
        <v>119</v>
      </c>
      <c r="B183" s="160">
        <f>D108</f>
        <v>717762.6</v>
      </c>
      <c r="C183" s="160">
        <f t="shared" ref="C183:C185" si="33">$B$173</f>
        <v>1.8309707029891799E-2</v>
      </c>
      <c r="D183" s="151">
        <f t="shared" ref="D183:D185" si="34">B183*C183</f>
        <v>13142.022923013415</v>
      </c>
      <c r="E183" s="152">
        <f t="shared" ref="E183:E185" si="35">D183/$B$4/$B$5/$B$6</f>
        <v>1.3089664265949617</v>
      </c>
      <c r="F183" s="153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3.5" customHeight="1">
      <c r="A184" s="132" t="s">
        <v>121</v>
      </c>
      <c r="B184" s="160">
        <f>D126</f>
        <v>40000</v>
      </c>
      <c r="C184" s="160">
        <f t="shared" si="33"/>
        <v>1.8309707029891799E-2</v>
      </c>
      <c r="D184" s="151">
        <f t="shared" si="34"/>
        <v>732.38828119567199</v>
      </c>
      <c r="E184" s="152">
        <f t="shared" si="35"/>
        <v>7.2947039959728288E-2</v>
      </c>
      <c r="F184" s="153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3.5" customHeight="1">
      <c r="A185" s="132" t="s">
        <v>125</v>
      </c>
      <c r="B185" s="160">
        <f>D165</f>
        <v>155965</v>
      </c>
      <c r="C185" s="160">
        <f t="shared" si="33"/>
        <v>1.8309707029891799E-2</v>
      </c>
      <c r="D185" s="151">
        <f t="shared" si="34"/>
        <v>2855.6734569170744</v>
      </c>
      <c r="E185" s="152">
        <f t="shared" si="35"/>
        <v>0.28442962718297554</v>
      </c>
      <c r="F185" s="153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3.5" customHeight="1">
      <c r="A186" s="154" t="s">
        <v>126</v>
      </c>
      <c r="B186" s="155">
        <f>SUM(B183:B185)</f>
        <v>913727.6</v>
      </c>
      <c r="C186" s="155"/>
      <c r="D186" s="156">
        <f t="shared" ref="D186:E186" si="36">SUM(D183:D185)</f>
        <v>16730.084661126162</v>
      </c>
      <c r="E186" s="157">
        <f t="shared" si="36"/>
        <v>1.6663430937376655</v>
      </c>
      <c r="F186" s="158">
        <f>F178*15%</f>
        <v>0.92075976095617518</v>
      </c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161" t="s">
        <v>127</v>
      </c>
      <c r="B187" s="162"/>
      <c r="C187" s="162"/>
      <c r="D187" s="163"/>
      <c r="E187" s="164">
        <f t="shared" ref="E187:F187" si="37">E181+E186</f>
        <v>15.852550265052407</v>
      </c>
      <c r="F187" s="165">
        <f t="shared" si="37"/>
        <v>15.106966932270916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3.5" customHeight="1">
      <c r="A188" s="142"/>
      <c r="B188" s="22"/>
      <c r="C188" s="22"/>
      <c r="D188" s="22"/>
      <c r="F188" s="120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3.5" customHeight="1">
      <c r="A189" s="166"/>
      <c r="B189" s="167"/>
      <c r="C189" s="120"/>
      <c r="D189" s="22"/>
      <c r="E189" s="168"/>
      <c r="F189" s="168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3.5" customHeight="1">
      <c r="A190" s="103" t="s">
        <v>149</v>
      </c>
      <c r="B190" s="103"/>
      <c r="C190" s="103"/>
      <c r="D190" s="103"/>
      <c r="E190" s="103"/>
      <c r="F190" s="120"/>
      <c r="G190" s="120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3.5" customHeight="1">
      <c r="A191" s="29" t="s">
        <v>128</v>
      </c>
      <c r="B191" s="30" t="s">
        <v>129</v>
      </c>
      <c r="C191" s="30" t="s">
        <v>130</v>
      </c>
      <c r="D191" s="30" t="s">
        <v>131</v>
      </c>
      <c r="E191" s="31" t="s">
        <v>42</v>
      </c>
      <c r="F191" s="120"/>
      <c r="G191" s="120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3.5" customHeight="1">
      <c r="A192" s="18" t="s">
        <v>132</v>
      </c>
      <c r="B192" s="52">
        <f>MIN(E187,F187)</f>
        <v>15.106966932270916</v>
      </c>
      <c r="C192" s="169">
        <v>4</v>
      </c>
      <c r="D192" s="169">
        <v>1</v>
      </c>
      <c r="E192" s="170">
        <f>B192*C192*D192</f>
        <v>60.427867729083665</v>
      </c>
      <c r="F192" s="120"/>
      <c r="G192" s="120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3.5" customHeight="1">
      <c r="A193" s="111"/>
      <c r="B193" s="120"/>
      <c r="C193" s="120"/>
      <c r="D193" s="120"/>
      <c r="E193" s="120"/>
      <c r="F193" s="120"/>
      <c r="G193" s="120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3.5" customHeight="1">
      <c r="A194" s="22"/>
      <c r="B194" s="22"/>
      <c r="C194" s="22"/>
      <c r="D194" s="22"/>
      <c r="E194" s="51"/>
      <c r="F194" s="171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3.5" customHeight="1">
      <c r="A195" s="22"/>
      <c r="B195" s="22"/>
      <c r="C195" s="22"/>
      <c r="D195" s="22"/>
      <c r="E195" s="120"/>
      <c r="F195" s="171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3.5" customHeight="1">
      <c r="A196" s="111"/>
      <c r="B196" s="120"/>
      <c r="C196" s="120"/>
      <c r="D196" s="120"/>
      <c r="E196" s="120"/>
      <c r="F196" s="120"/>
      <c r="G196" s="120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3.5" customHeight="1">
      <c r="A197" s="111"/>
      <c r="B197" s="120"/>
      <c r="C197" s="120"/>
      <c r="D197" s="120"/>
      <c r="E197" s="120"/>
      <c r="F197" s="120"/>
      <c r="G197" s="120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3.5" customHeight="1">
      <c r="A198" s="111"/>
      <c r="B198" s="120"/>
      <c r="C198" s="120"/>
      <c r="D198" s="120"/>
      <c r="E198" s="120"/>
      <c r="F198" s="120"/>
      <c r="G198" s="120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3.5" customHeight="1">
      <c r="A199" s="111"/>
      <c r="B199" s="120"/>
      <c r="C199" s="120"/>
      <c r="D199" s="120"/>
      <c r="E199" s="120"/>
      <c r="F199" s="120"/>
      <c r="G199" s="120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3.5" customHeight="1">
      <c r="A200" s="111"/>
      <c r="B200" s="120"/>
      <c r="C200" s="120"/>
      <c r="D200" s="120"/>
      <c r="E200" s="120"/>
      <c r="F200" s="120"/>
      <c r="G200" s="120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3.5" customHeight="1">
      <c r="A201" s="111"/>
      <c r="B201" s="120"/>
      <c r="C201" s="120"/>
      <c r="D201" s="120"/>
      <c r="E201" s="120"/>
      <c r="F201" s="120"/>
      <c r="G201" s="120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3.5" customHeight="1">
      <c r="A202" s="111"/>
      <c r="B202" s="120"/>
      <c r="C202" s="120"/>
      <c r="D202" s="120"/>
      <c r="E202" s="120"/>
      <c r="F202" s="120"/>
      <c r="G202" s="120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3.5" customHeight="1">
      <c r="A203" s="111"/>
      <c r="B203" s="120"/>
      <c r="C203" s="120"/>
      <c r="D203" s="120"/>
      <c r="E203" s="120"/>
      <c r="F203" s="120"/>
      <c r="G203" s="120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3.5" customHeight="1">
      <c r="A204" s="111"/>
      <c r="B204" s="120"/>
      <c r="C204" s="120"/>
      <c r="D204" s="120"/>
      <c r="E204" s="120"/>
      <c r="F204" s="120"/>
      <c r="G204" s="120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3.5" customHeight="1">
      <c r="A205" s="111"/>
      <c r="B205" s="120"/>
      <c r="C205" s="120"/>
      <c r="D205" s="120"/>
      <c r="E205" s="120"/>
      <c r="F205" s="120"/>
      <c r="G205" s="120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3.5" customHeight="1">
      <c r="A206" s="111"/>
      <c r="B206" s="120"/>
      <c r="C206" s="120"/>
      <c r="D206" s="120"/>
      <c r="E206" s="120"/>
      <c r="F206" s="120"/>
      <c r="G206" s="120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3.5" customHeight="1">
      <c r="A207" s="111"/>
      <c r="B207" s="120"/>
      <c r="C207" s="120"/>
      <c r="D207" s="120"/>
      <c r="E207" s="120"/>
      <c r="F207" s="120"/>
      <c r="G207" s="120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3.5" customHeight="1">
      <c r="A208" s="111"/>
      <c r="B208" s="120"/>
      <c r="C208" s="120"/>
      <c r="D208" s="120"/>
      <c r="E208" s="120"/>
      <c r="F208" s="120"/>
      <c r="G208" s="120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3.5" customHeight="1">
      <c r="A209" s="111"/>
      <c r="B209" s="120"/>
      <c r="C209" s="120"/>
      <c r="D209" s="120"/>
      <c r="E209" s="120"/>
      <c r="F209" s="120"/>
      <c r="G209" s="120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3.5" customHeight="1">
      <c r="A210" s="111"/>
      <c r="B210" s="120"/>
      <c r="C210" s="120"/>
      <c r="D210" s="120"/>
      <c r="E210" s="120"/>
      <c r="F210" s="120"/>
      <c r="G210" s="120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3.5" customHeight="1">
      <c r="A211" s="111"/>
      <c r="B211" s="120"/>
      <c r="C211" s="120"/>
      <c r="D211" s="120"/>
      <c r="E211" s="120"/>
      <c r="F211" s="120"/>
      <c r="G211" s="120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3.5" customHeight="1">
      <c r="A212" s="111"/>
      <c r="B212" s="120"/>
      <c r="C212" s="120"/>
      <c r="D212" s="120"/>
      <c r="E212" s="120"/>
      <c r="F212" s="120"/>
      <c r="G212" s="120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3.5" customHeight="1">
      <c r="A213" s="111"/>
      <c r="B213" s="120"/>
      <c r="C213" s="120"/>
      <c r="D213" s="120"/>
      <c r="E213" s="120"/>
      <c r="F213" s="120"/>
      <c r="G213" s="120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3.5" customHeight="1">
      <c r="A214" s="111"/>
      <c r="B214" s="120"/>
      <c r="C214" s="120"/>
      <c r="D214" s="120"/>
      <c r="E214" s="120"/>
      <c r="F214" s="120"/>
      <c r="G214" s="120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3.5" customHeight="1">
      <c r="A215" s="111"/>
      <c r="B215" s="120"/>
      <c r="C215" s="120"/>
      <c r="D215" s="120"/>
      <c r="E215" s="120"/>
      <c r="F215" s="120"/>
      <c r="G215" s="120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3.5" customHeight="1">
      <c r="A216" s="111"/>
      <c r="B216" s="120"/>
      <c r="C216" s="120"/>
      <c r="D216" s="120"/>
      <c r="E216" s="120"/>
      <c r="F216" s="120"/>
      <c r="G216" s="120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3.5" customHeight="1">
      <c r="A217" s="111"/>
      <c r="B217" s="120"/>
      <c r="C217" s="120"/>
      <c r="D217" s="120"/>
      <c r="E217" s="120"/>
      <c r="F217" s="120"/>
      <c r="G217" s="120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3.5" customHeight="1">
      <c r="A218" s="111"/>
      <c r="B218" s="120"/>
      <c r="C218" s="120"/>
      <c r="D218" s="120"/>
      <c r="E218" s="120"/>
      <c r="F218" s="120"/>
      <c r="G218" s="120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3.5" customHeight="1">
      <c r="A219" s="111"/>
      <c r="B219" s="120"/>
      <c r="C219" s="120"/>
      <c r="D219" s="120"/>
      <c r="E219" s="120"/>
      <c r="F219" s="120"/>
      <c r="G219" s="120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3.5" customHeight="1">
      <c r="A220" s="111"/>
      <c r="B220" s="120"/>
      <c r="C220" s="120"/>
      <c r="D220" s="120"/>
      <c r="E220" s="120"/>
      <c r="F220" s="120"/>
      <c r="G220" s="120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3.5" customHeight="1">
      <c r="A221" s="111"/>
      <c r="B221" s="120"/>
      <c r="C221" s="120"/>
      <c r="D221" s="120"/>
      <c r="E221" s="120"/>
      <c r="F221" s="120"/>
      <c r="G221" s="120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3.5" customHeight="1">
      <c r="A222" s="111"/>
      <c r="B222" s="120"/>
      <c r="C222" s="120"/>
      <c r="D222" s="120"/>
      <c r="E222" s="120"/>
      <c r="F222" s="120"/>
      <c r="G222" s="120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3.5" customHeight="1">
      <c r="A223" s="111"/>
      <c r="B223" s="120"/>
      <c r="C223" s="120"/>
      <c r="D223" s="120"/>
      <c r="E223" s="120"/>
      <c r="F223" s="120"/>
      <c r="G223" s="120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3.5" customHeight="1">
      <c r="A224" s="111"/>
      <c r="B224" s="120"/>
      <c r="C224" s="120"/>
      <c r="D224" s="120"/>
      <c r="E224" s="120"/>
      <c r="F224" s="120"/>
      <c r="G224" s="120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3.5" customHeight="1">
      <c r="A225" s="111"/>
      <c r="B225" s="120"/>
      <c r="C225" s="120"/>
      <c r="D225" s="120"/>
      <c r="E225" s="120"/>
      <c r="F225" s="120"/>
      <c r="G225" s="120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3.5" customHeight="1">
      <c r="A226" s="111"/>
      <c r="B226" s="120"/>
      <c r="C226" s="120"/>
      <c r="D226" s="120"/>
      <c r="E226" s="120"/>
      <c r="F226" s="120"/>
      <c r="G226" s="120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3.5" customHeight="1">
      <c r="A227" s="111"/>
      <c r="B227" s="120"/>
      <c r="C227" s="120"/>
      <c r="D227" s="120"/>
      <c r="E227" s="120"/>
      <c r="F227" s="120"/>
      <c r="G227" s="120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3.5" customHeight="1">
      <c r="A228" s="111"/>
      <c r="B228" s="120"/>
      <c r="C228" s="120"/>
      <c r="D228" s="120"/>
      <c r="E228" s="120"/>
      <c r="F228" s="120"/>
      <c r="G228" s="120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3.5" customHeight="1">
      <c r="A229" s="111"/>
      <c r="B229" s="120"/>
      <c r="C229" s="120"/>
      <c r="D229" s="120"/>
      <c r="E229" s="120"/>
      <c r="F229" s="120"/>
      <c r="G229" s="120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3.5" customHeight="1">
      <c r="A230" s="111"/>
      <c r="B230" s="120"/>
      <c r="C230" s="120"/>
      <c r="D230" s="120"/>
      <c r="E230" s="120"/>
      <c r="F230" s="120"/>
      <c r="G230" s="120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3.5" customHeight="1">
      <c r="A231" s="111"/>
      <c r="B231" s="120"/>
      <c r="C231" s="120"/>
      <c r="D231" s="120"/>
      <c r="E231" s="120"/>
      <c r="F231" s="120"/>
      <c r="G231" s="120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3.5" customHeight="1">
      <c r="A232" s="111"/>
      <c r="B232" s="120"/>
      <c r="C232" s="120"/>
      <c r="D232" s="120"/>
      <c r="E232" s="120"/>
      <c r="F232" s="120"/>
      <c r="G232" s="120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3.5" customHeight="1">
      <c r="A233" s="111"/>
      <c r="B233" s="120"/>
      <c r="C233" s="120"/>
      <c r="D233" s="120"/>
      <c r="E233" s="120"/>
      <c r="F233" s="120"/>
      <c r="G233" s="120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3.5" customHeight="1">
      <c r="A234" s="111"/>
      <c r="B234" s="120"/>
      <c r="C234" s="120"/>
      <c r="D234" s="120"/>
      <c r="E234" s="120"/>
      <c r="F234" s="120"/>
      <c r="G234" s="120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3.5" customHeight="1">
      <c r="A235" s="111"/>
      <c r="B235" s="120"/>
      <c r="C235" s="120"/>
      <c r="D235" s="120"/>
      <c r="E235" s="120"/>
      <c r="F235" s="120"/>
      <c r="G235" s="120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3.5" customHeight="1">
      <c r="A236" s="111"/>
      <c r="B236" s="120"/>
      <c r="C236" s="120"/>
      <c r="D236" s="120"/>
      <c r="E236" s="120"/>
      <c r="F236" s="120"/>
      <c r="G236" s="120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3.5" customHeight="1">
      <c r="A237" s="111"/>
      <c r="B237" s="120"/>
      <c r="C237" s="120"/>
      <c r="D237" s="120"/>
      <c r="E237" s="120"/>
      <c r="F237" s="120"/>
      <c r="G237" s="120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3.5" customHeight="1">
      <c r="A238" s="111"/>
      <c r="B238" s="120"/>
      <c r="C238" s="120"/>
      <c r="D238" s="120"/>
      <c r="E238" s="120"/>
      <c r="F238" s="120"/>
      <c r="G238" s="120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3.5" customHeight="1">
      <c r="A239" s="111"/>
      <c r="B239" s="120"/>
      <c r="C239" s="120"/>
      <c r="D239" s="120"/>
      <c r="E239" s="120"/>
      <c r="F239" s="120"/>
      <c r="G239" s="120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3.5" customHeight="1">
      <c r="A240" s="111"/>
      <c r="B240" s="120"/>
      <c r="C240" s="120"/>
      <c r="D240" s="120"/>
      <c r="E240" s="120"/>
      <c r="F240" s="120"/>
      <c r="G240" s="120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3.5" customHeight="1">
      <c r="A241" s="111"/>
      <c r="B241" s="120"/>
      <c r="C241" s="120"/>
      <c r="D241" s="120"/>
      <c r="E241" s="120"/>
      <c r="F241" s="120"/>
      <c r="G241" s="120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3.5" customHeight="1">
      <c r="A242" s="111"/>
      <c r="B242" s="120"/>
      <c r="C242" s="120"/>
      <c r="D242" s="120"/>
      <c r="E242" s="120"/>
      <c r="F242" s="120"/>
      <c r="G242" s="120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3.5" customHeight="1">
      <c r="A243" s="111"/>
      <c r="B243" s="120"/>
      <c r="C243" s="120"/>
      <c r="D243" s="120"/>
      <c r="E243" s="120"/>
      <c r="F243" s="120"/>
      <c r="G243" s="120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3.5" customHeight="1">
      <c r="A244" s="111"/>
      <c r="B244" s="120"/>
      <c r="C244" s="120"/>
      <c r="D244" s="120"/>
      <c r="E244" s="120"/>
      <c r="F244" s="120"/>
      <c r="G244" s="120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3.5" customHeight="1">
      <c r="A245" s="111"/>
      <c r="B245" s="120"/>
      <c r="C245" s="120"/>
      <c r="D245" s="120"/>
      <c r="E245" s="120"/>
      <c r="F245" s="120"/>
      <c r="G245" s="120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3.5" customHeight="1">
      <c r="A246" s="111"/>
      <c r="B246" s="120"/>
      <c r="C246" s="120"/>
      <c r="D246" s="120"/>
      <c r="E246" s="120"/>
      <c r="F246" s="120"/>
      <c r="G246" s="120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3.5" customHeight="1">
      <c r="A247" s="111"/>
      <c r="B247" s="120"/>
      <c r="C247" s="120"/>
      <c r="D247" s="120"/>
      <c r="E247" s="120"/>
      <c r="F247" s="120"/>
      <c r="G247" s="120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3.5" customHeight="1">
      <c r="A248" s="111"/>
      <c r="B248" s="120"/>
      <c r="C248" s="120"/>
      <c r="D248" s="120"/>
      <c r="E248" s="120"/>
      <c r="F248" s="120"/>
      <c r="G248" s="120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3.5" customHeight="1">
      <c r="A249" s="111"/>
      <c r="B249" s="120"/>
      <c r="C249" s="120"/>
      <c r="D249" s="120"/>
      <c r="E249" s="120"/>
      <c r="F249" s="120"/>
      <c r="G249" s="120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3.5" customHeight="1">
      <c r="A250" s="111"/>
      <c r="B250" s="120"/>
      <c r="C250" s="120"/>
      <c r="D250" s="120"/>
      <c r="E250" s="120"/>
      <c r="F250" s="120"/>
      <c r="G250" s="120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3.5" customHeight="1">
      <c r="A251" s="111"/>
      <c r="B251" s="120"/>
      <c r="C251" s="120"/>
      <c r="D251" s="120"/>
      <c r="E251" s="120"/>
      <c r="F251" s="120"/>
      <c r="G251" s="120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3.5" customHeight="1">
      <c r="A252" s="111"/>
      <c r="B252" s="120"/>
      <c r="C252" s="120"/>
      <c r="D252" s="120"/>
      <c r="E252" s="120"/>
      <c r="F252" s="120"/>
      <c r="G252" s="120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3.5" customHeight="1">
      <c r="A253" s="111"/>
      <c r="B253" s="120"/>
      <c r="C253" s="120"/>
      <c r="D253" s="120"/>
      <c r="E253" s="120"/>
      <c r="F253" s="120"/>
      <c r="G253" s="120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3.5" customHeight="1">
      <c r="A254" s="111"/>
      <c r="B254" s="120"/>
      <c r="C254" s="120"/>
      <c r="D254" s="120"/>
      <c r="E254" s="120"/>
      <c r="F254" s="120"/>
      <c r="G254" s="120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3.5" customHeight="1">
      <c r="A255" s="111"/>
      <c r="B255" s="120"/>
      <c r="C255" s="120"/>
      <c r="D255" s="120"/>
      <c r="E255" s="120"/>
      <c r="F255" s="120"/>
      <c r="G255" s="120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3.5" customHeight="1">
      <c r="A256" s="111"/>
      <c r="B256" s="120"/>
      <c r="C256" s="120"/>
      <c r="D256" s="120"/>
      <c r="E256" s="120"/>
      <c r="F256" s="120"/>
      <c r="G256" s="120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3.5" customHeight="1">
      <c r="A257" s="111"/>
      <c r="B257" s="120"/>
      <c r="C257" s="120"/>
      <c r="D257" s="120"/>
      <c r="E257" s="120"/>
      <c r="F257" s="120"/>
      <c r="G257" s="120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3.5" customHeight="1">
      <c r="A258" s="111"/>
      <c r="B258" s="120"/>
      <c r="C258" s="120"/>
      <c r="D258" s="120"/>
      <c r="E258" s="120"/>
      <c r="F258" s="120"/>
      <c r="G258" s="120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3.5" customHeight="1">
      <c r="A259" s="111"/>
      <c r="B259" s="120"/>
      <c r="C259" s="120"/>
      <c r="D259" s="120"/>
      <c r="E259" s="120"/>
      <c r="F259" s="120"/>
      <c r="G259" s="120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3.5" customHeight="1">
      <c r="A260" s="111"/>
      <c r="B260" s="120"/>
      <c r="C260" s="120"/>
      <c r="D260" s="120"/>
      <c r="E260" s="120"/>
      <c r="F260" s="120"/>
      <c r="G260" s="120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3.5" customHeight="1">
      <c r="A261" s="111"/>
      <c r="B261" s="120"/>
      <c r="C261" s="120"/>
      <c r="D261" s="120"/>
      <c r="E261" s="120"/>
      <c r="F261" s="120"/>
      <c r="G261" s="120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3.5" customHeight="1">
      <c r="A262" s="111"/>
      <c r="B262" s="120"/>
      <c r="C262" s="120"/>
      <c r="D262" s="120"/>
      <c r="E262" s="120"/>
      <c r="F262" s="120"/>
      <c r="G262" s="120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3.5" customHeight="1">
      <c r="A263" s="111"/>
      <c r="B263" s="120"/>
      <c r="C263" s="120"/>
      <c r="D263" s="120"/>
      <c r="E263" s="120"/>
      <c r="F263" s="120"/>
      <c r="G263" s="120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3.5" customHeight="1">
      <c r="A264" s="111"/>
      <c r="B264" s="120"/>
      <c r="C264" s="120"/>
      <c r="D264" s="120"/>
      <c r="E264" s="120"/>
      <c r="F264" s="120"/>
      <c r="G264" s="120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3.5" customHeight="1">
      <c r="A265" s="111"/>
      <c r="B265" s="120"/>
      <c r="C265" s="120"/>
      <c r="D265" s="120"/>
      <c r="E265" s="120"/>
      <c r="F265" s="120"/>
      <c r="G265" s="120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3.5" customHeight="1">
      <c r="A266" s="111"/>
      <c r="B266" s="120"/>
      <c r="C266" s="120"/>
      <c r="D266" s="120"/>
      <c r="E266" s="120"/>
      <c r="F266" s="120"/>
      <c r="G266" s="120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3.5" customHeight="1">
      <c r="A267" s="111"/>
      <c r="B267" s="120"/>
      <c r="C267" s="120"/>
      <c r="D267" s="120"/>
      <c r="E267" s="120"/>
      <c r="F267" s="120"/>
      <c r="G267" s="120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3.5" customHeight="1">
      <c r="A268" s="111"/>
      <c r="B268" s="120"/>
      <c r="C268" s="120"/>
      <c r="D268" s="120"/>
      <c r="E268" s="120"/>
      <c r="F268" s="120"/>
      <c r="G268" s="120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3.5" customHeight="1">
      <c r="A269" s="111"/>
      <c r="B269" s="120"/>
      <c r="C269" s="120"/>
      <c r="D269" s="120"/>
      <c r="E269" s="120"/>
      <c r="F269" s="120"/>
      <c r="G269" s="120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3.5" customHeight="1">
      <c r="A270" s="111"/>
      <c r="B270" s="120"/>
      <c r="C270" s="120"/>
      <c r="D270" s="120"/>
      <c r="E270" s="120"/>
      <c r="F270" s="120"/>
      <c r="G270" s="120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3.5" customHeight="1">
      <c r="A271" s="111"/>
      <c r="B271" s="120"/>
      <c r="C271" s="120"/>
      <c r="D271" s="120"/>
      <c r="E271" s="120"/>
      <c r="F271" s="120"/>
      <c r="G271" s="120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3.5" customHeight="1">
      <c r="A272" s="111"/>
      <c r="B272" s="120"/>
      <c r="C272" s="120"/>
      <c r="D272" s="120"/>
      <c r="E272" s="120"/>
      <c r="F272" s="120"/>
      <c r="G272" s="120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3.5" customHeight="1">
      <c r="A273" s="111"/>
      <c r="B273" s="120"/>
      <c r="C273" s="120"/>
      <c r="D273" s="120"/>
      <c r="E273" s="120"/>
      <c r="F273" s="120"/>
      <c r="G273" s="120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3.5" customHeight="1">
      <c r="A274" s="111"/>
      <c r="B274" s="120"/>
      <c r="C274" s="120"/>
      <c r="D274" s="120"/>
      <c r="E274" s="120"/>
      <c r="F274" s="120"/>
      <c r="G274" s="120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3.5" customHeight="1">
      <c r="A275" s="111"/>
      <c r="B275" s="120"/>
      <c r="C275" s="120"/>
      <c r="D275" s="120"/>
      <c r="E275" s="120"/>
      <c r="F275" s="120"/>
      <c r="G275" s="120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3.5" customHeight="1">
      <c r="A276" s="111"/>
      <c r="B276" s="120"/>
      <c r="C276" s="120"/>
      <c r="D276" s="120"/>
      <c r="E276" s="120"/>
      <c r="F276" s="120"/>
      <c r="G276" s="120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3.5" customHeight="1">
      <c r="A277" s="111"/>
      <c r="B277" s="120"/>
      <c r="C277" s="120"/>
      <c r="D277" s="120"/>
      <c r="E277" s="120"/>
      <c r="F277" s="120"/>
      <c r="G277" s="120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3.5" customHeight="1">
      <c r="A278" s="111"/>
      <c r="B278" s="120"/>
      <c r="C278" s="120"/>
      <c r="D278" s="120"/>
      <c r="E278" s="120"/>
      <c r="F278" s="120"/>
      <c r="G278" s="120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3.5" customHeight="1">
      <c r="A279" s="111"/>
      <c r="B279" s="120"/>
      <c r="C279" s="120"/>
      <c r="D279" s="120"/>
      <c r="E279" s="120"/>
      <c r="F279" s="120"/>
      <c r="G279" s="120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3.5" customHeight="1">
      <c r="A280" s="111"/>
      <c r="B280" s="120"/>
      <c r="C280" s="120"/>
      <c r="D280" s="120"/>
      <c r="E280" s="120"/>
      <c r="F280" s="120"/>
      <c r="G280" s="120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3.5" customHeight="1">
      <c r="A281" s="111"/>
      <c r="B281" s="120"/>
      <c r="C281" s="120"/>
      <c r="D281" s="120"/>
      <c r="E281" s="120"/>
      <c r="F281" s="120"/>
      <c r="G281" s="120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3.5" customHeight="1">
      <c r="A282" s="111"/>
      <c r="B282" s="120"/>
      <c r="C282" s="120"/>
      <c r="D282" s="120"/>
      <c r="E282" s="120"/>
      <c r="F282" s="120"/>
      <c r="G282" s="120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3.5" customHeight="1">
      <c r="A283" s="111"/>
      <c r="B283" s="120"/>
      <c r="C283" s="120"/>
      <c r="D283" s="120"/>
      <c r="E283" s="120"/>
      <c r="F283" s="120"/>
      <c r="G283" s="120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3.5" customHeight="1">
      <c r="A284" s="111"/>
      <c r="B284" s="120"/>
      <c r="C284" s="120"/>
      <c r="D284" s="120"/>
      <c r="E284" s="120"/>
      <c r="F284" s="120"/>
      <c r="G284" s="120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3.5" customHeight="1">
      <c r="A285" s="111"/>
      <c r="B285" s="120"/>
      <c r="C285" s="120"/>
      <c r="D285" s="120"/>
      <c r="E285" s="120"/>
      <c r="F285" s="120"/>
      <c r="G285" s="120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3.5" customHeight="1">
      <c r="A286" s="111"/>
      <c r="B286" s="120"/>
      <c r="C286" s="120"/>
      <c r="D286" s="120"/>
      <c r="E286" s="120"/>
      <c r="F286" s="120"/>
      <c r="G286" s="120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3.5" customHeight="1">
      <c r="A287" s="111"/>
      <c r="B287" s="120"/>
      <c r="C287" s="120"/>
      <c r="D287" s="120"/>
      <c r="E287" s="120"/>
      <c r="F287" s="120"/>
      <c r="G287" s="120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3.5" customHeight="1">
      <c r="A288" s="111"/>
      <c r="B288" s="120"/>
      <c r="C288" s="120"/>
      <c r="D288" s="120"/>
      <c r="E288" s="120"/>
      <c r="F288" s="120"/>
      <c r="G288" s="120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3.5" customHeight="1">
      <c r="A289" s="111"/>
      <c r="B289" s="120"/>
      <c r="C289" s="120"/>
      <c r="D289" s="120"/>
      <c r="E289" s="120"/>
      <c r="F289" s="120"/>
      <c r="G289" s="120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3.5" customHeight="1">
      <c r="A290" s="111"/>
      <c r="B290" s="120"/>
      <c r="C290" s="120"/>
      <c r="D290" s="120"/>
      <c r="E290" s="120"/>
      <c r="F290" s="120"/>
      <c r="G290" s="120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3.5" customHeight="1">
      <c r="A291" s="111"/>
      <c r="B291" s="120"/>
      <c r="C291" s="120"/>
      <c r="D291" s="120"/>
      <c r="E291" s="120"/>
      <c r="F291" s="120"/>
      <c r="G291" s="120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3.5" customHeight="1">
      <c r="A292" s="111"/>
      <c r="B292" s="120"/>
      <c r="C292" s="120"/>
      <c r="D292" s="120"/>
      <c r="E292" s="120"/>
      <c r="F292" s="120"/>
      <c r="G292" s="120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3.5" customHeight="1">
      <c r="A293" s="111"/>
      <c r="B293" s="120"/>
      <c r="C293" s="120"/>
      <c r="D293" s="120"/>
      <c r="E293" s="120"/>
      <c r="F293" s="120"/>
      <c r="G293" s="120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3.5" customHeight="1">
      <c r="A294" s="111"/>
      <c r="B294" s="120"/>
      <c r="C294" s="120"/>
      <c r="D294" s="120"/>
      <c r="E294" s="120"/>
      <c r="F294" s="120"/>
      <c r="G294" s="120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3.5" customHeight="1">
      <c r="A295" s="111"/>
      <c r="B295" s="120"/>
      <c r="C295" s="120"/>
      <c r="D295" s="120"/>
      <c r="E295" s="120"/>
      <c r="F295" s="120"/>
      <c r="G295" s="120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3.5" customHeight="1">
      <c r="A296" s="111"/>
      <c r="B296" s="120"/>
      <c r="C296" s="120"/>
      <c r="D296" s="120"/>
      <c r="E296" s="120"/>
      <c r="F296" s="120"/>
      <c r="G296" s="120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3.5" customHeight="1">
      <c r="A297" s="111"/>
      <c r="B297" s="120"/>
      <c r="C297" s="120"/>
      <c r="D297" s="120"/>
      <c r="E297" s="120"/>
      <c r="F297" s="120"/>
      <c r="G297" s="120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3.5" customHeight="1">
      <c r="A298" s="111"/>
      <c r="B298" s="120"/>
      <c r="C298" s="120"/>
      <c r="D298" s="120"/>
      <c r="E298" s="120"/>
      <c r="F298" s="120"/>
      <c r="G298" s="120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3.5" customHeight="1">
      <c r="A299" s="111"/>
      <c r="B299" s="120"/>
      <c r="C299" s="120"/>
      <c r="D299" s="120"/>
      <c r="E299" s="120"/>
      <c r="F299" s="120"/>
      <c r="G299" s="120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3.5" customHeight="1">
      <c r="A300" s="111"/>
      <c r="B300" s="120"/>
      <c r="C300" s="120"/>
      <c r="D300" s="120"/>
      <c r="E300" s="120"/>
      <c r="F300" s="120"/>
      <c r="G300" s="120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3.5" customHeight="1">
      <c r="A301" s="111"/>
      <c r="B301" s="120"/>
      <c r="C301" s="120"/>
      <c r="D301" s="120"/>
      <c r="E301" s="120"/>
      <c r="F301" s="120"/>
      <c r="G301" s="120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3.5" customHeight="1">
      <c r="A302" s="111"/>
      <c r="B302" s="120"/>
      <c r="C302" s="120"/>
      <c r="D302" s="120"/>
      <c r="E302" s="120"/>
      <c r="F302" s="120"/>
      <c r="G302" s="120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3.5" customHeight="1">
      <c r="A303" s="111"/>
      <c r="B303" s="120"/>
      <c r="C303" s="120"/>
      <c r="D303" s="120"/>
      <c r="E303" s="120"/>
      <c r="F303" s="120"/>
      <c r="G303" s="120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3.5" customHeight="1">
      <c r="A304" s="111"/>
      <c r="B304" s="120"/>
      <c r="C304" s="120"/>
      <c r="D304" s="120"/>
      <c r="E304" s="120"/>
      <c r="F304" s="120"/>
      <c r="G304" s="120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3.5" customHeight="1">
      <c r="A305" s="111"/>
      <c r="B305" s="120"/>
      <c r="C305" s="120"/>
      <c r="D305" s="120"/>
      <c r="E305" s="120"/>
      <c r="F305" s="120"/>
      <c r="G305" s="120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3.5" customHeight="1">
      <c r="A306" s="111"/>
      <c r="B306" s="120"/>
      <c r="C306" s="120"/>
      <c r="D306" s="120"/>
      <c r="E306" s="120"/>
      <c r="F306" s="120"/>
      <c r="G306" s="120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3.5" customHeight="1">
      <c r="A307" s="111"/>
      <c r="B307" s="120"/>
      <c r="C307" s="120"/>
      <c r="D307" s="120"/>
      <c r="E307" s="120"/>
      <c r="F307" s="120"/>
      <c r="G307" s="120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3.5" customHeight="1">
      <c r="A308" s="111"/>
      <c r="B308" s="120"/>
      <c r="C308" s="120"/>
      <c r="D308" s="120"/>
      <c r="E308" s="120"/>
      <c r="F308" s="120"/>
      <c r="G308" s="120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3.5" customHeight="1">
      <c r="A309" s="111"/>
      <c r="B309" s="120"/>
      <c r="C309" s="120"/>
      <c r="D309" s="120"/>
      <c r="E309" s="120"/>
      <c r="F309" s="120"/>
      <c r="G309" s="120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3.5" customHeight="1">
      <c r="A310" s="111"/>
      <c r="B310" s="120"/>
      <c r="C310" s="120"/>
      <c r="D310" s="120"/>
      <c r="E310" s="120"/>
      <c r="F310" s="120"/>
      <c r="G310" s="120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3.5" customHeight="1">
      <c r="A311" s="111"/>
      <c r="B311" s="120"/>
      <c r="C311" s="120"/>
      <c r="D311" s="120"/>
      <c r="E311" s="120"/>
      <c r="F311" s="120"/>
      <c r="G311" s="120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3.5" customHeight="1">
      <c r="A312" s="111"/>
      <c r="B312" s="120"/>
      <c r="C312" s="120"/>
      <c r="D312" s="120"/>
      <c r="E312" s="120"/>
      <c r="F312" s="120"/>
      <c r="G312" s="120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3.5" customHeight="1">
      <c r="A313" s="111"/>
      <c r="B313" s="120"/>
      <c r="C313" s="120"/>
      <c r="D313" s="120"/>
      <c r="E313" s="120"/>
      <c r="F313" s="120"/>
      <c r="G313" s="120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3.5" customHeight="1">
      <c r="A314" s="111"/>
      <c r="B314" s="120"/>
      <c r="C314" s="120"/>
      <c r="D314" s="120"/>
      <c r="E314" s="120"/>
      <c r="F314" s="120"/>
      <c r="G314" s="120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3.5" customHeight="1">
      <c r="A315" s="111"/>
      <c r="B315" s="120"/>
      <c r="C315" s="120"/>
      <c r="D315" s="120"/>
      <c r="E315" s="120"/>
      <c r="F315" s="120"/>
      <c r="G315" s="120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3.5" customHeight="1">
      <c r="A316" s="111"/>
      <c r="B316" s="120"/>
      <c r="C316" s="120"/>
      <c r="D316" s="120"/>
      <c r="E316" s="120"/>
      <c r="F316" s="120"/>
      <c r="G316" s="120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3.5" customHeight="1">
      <c r="A317" s="111"/>
      <c r="B317" s="120"/>
      <c r="C317" s="120"/>
      <c r="D317" s="120"/>
      <c r="E317" s="120"/>
      <c r="F317" s="120"/>
      <c r="G317" s="120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3.5" customHeight="1">
      <c r="A318" s="111"/>
      <c r="B318" s="120"/>
      <c r="C318" s="120"/>
      <c r="D318" s="120"/>
      <c r="E318" s="120"/>
      <c r="F318" s="120"/>
      <c r="G318" s="120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3.5" customHeight="1">
      <c r="A319" s="111"/>
      <c r="B319" s="120"/>
      <c r="C319" s="120"/>
      <c r="D319" s="120"/>
      <c r="E319" s="120"/>
      <c r="F319" s="120"/>
      <c r="G319" s="120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3.5" customHeight="1">
      <c r="A320" s="111"/>
      <c r="B320" s="120"/>
      <c r="C320" s="120"/>
      <c r="D320" s="120"/>
      <c r="E320" s="120"/>
      <c r="F320" s="120"/>
      <c r="G320" s="120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3.5" customHeight="1">
      <c r="A321" s="111"/>
      <c r="B321" s="120"/>
      <c r="C321" s="120"/>
      <c r="D321" s="120"/>
      <c r="E321" s="120"/>
      <c r="F321" s="120"/>
      <c r="G321" s="120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3.5" customHeight="1">
      <c r="A322" s="111"/>
      <c r="B322" s="120"/>
      <c r="C322" s="120"/>
      <c r="D322" s="120"/>
      <c r="E322" s="120"/>
      <c r="F322" s="120"/>
      <c r="G322" s="120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3.5" customHeight="1">
      <c r="A323" s="111"/>
      <c r="B323" s="120"/>
      <c r="C323" s="120"/>
      <c r="D323" s="120"/>
      <c r="E323" s="120"/>
      <c r="F323" s="120"/>
      <c r="G323" s="120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3.5" customHeight="1">
      <c r="A324" s="111"/>
      <c r="B324" s="120"/>
      <c r="C324" s="120"/>
      <c r="D324" s="120"/>
      <c r="E324" s="120"/>
      <c r="F324" s="120"/>
      <c r="G324" s="120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3.5" customHeight="1">
      <c r="A325" s="111"/>
      <c r="B325" s="120"/>
      <c r="C325" s="120"/>
      <c r="D325" s="120"/>
      <c r="E325" s="120"/>
      <c r="F325" s="120"/>
      <c r="G325" s="120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3.5" customHeight="1">
      <c r="A326" s="111"/>
      <c r="B326" s="120"/>
      <c r="C326" s="120"/>
      <c r="D326" s="120"/>
      <c r="E326" s="120"/>
      <c r="F326" s="120"/>
      <c r="G326" s="120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3.5" customHeight="1">
      <c r="A327" s="111"/>
      <c r="B327" s="120"/>
      <c r="C327" s="120"/>
      <c r="D327" s="120"/>
      <c r="E327" s="120"/>
      <c r="F327" s="120"/>
      <c r="G327" s="120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3.5" customHeight="1">
      <c r="A328" s="111"/>
      <c r="B328" s="120"/>
      <c r="C328" s="120"/>
      <c r="D328" s="120"/>
      <c r="E328" s="120"/>
      <c r="F328" s="120"/>
      <c r="G328" s="120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3.5" customHeight="1">
      <c r="A329" s="111"/>
      <c r="B329" s="120"/>
      <c r="C329" s="120"/>
      <c r="D329" s="120"/>
      <c r="E329" s="120"/>
      <c r="F329" s="120"/>
      <c r="G329" s="120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3.5" customHeight="1">
      <c r="A330" s="111"/>
      <c r="B330" s="120"/>
      <c r="C330" s="120"/>
      <c r="D330" s="120"/>
      <c r="E330" s="120"/>
      <c r="F330" s="120"/>
      <c r="G330" s="120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3.5" customHeight="1">
      <c r="A331" s="111"/>
      <c r="B331" s="120"/>
      <c r="C331" s="120"/>
      <c r="D331" s="120"/>
      <c r="E331" s="120"/>
      <c r="F331" s="120"/>
      <c r="G331" s="120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3.5" customHeight="1">
      <c r="A332" s="111"/>
      <c r="B332" s="120"/>
      <c r="C332" s="120"/>
      <c r="D332" s="120"/>
      <c r="E332" s="120"/>
      <c r="F332" s="120"/>
      <c r="G332" s="120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3.5" customHeight="1">
      <c r="A333" s="111"/>
      <c r="B333" s="120"/>
      <c r="C333" s="120"/>
      <c r="D333" s="120"/>
      <c r="E333" s="120"/>
      <c r="F333" s="120"/>
      <c r="G333" s="120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3.5" customHeight="1">
      <c r="A334" s="111"/>
      <c r="B334" s="120"/>
      <c r="C334" s="120"/>
      <c r="D334" s="120"/>
      <c r="E334" s="120"/>
      <c r="F334" s="120"/>
      <c r="G334" s="120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3.5" customHeight="1">
      <c r="A335" s="111"/>
      <c r="B335" s="120"/>
      <c r="C335" s="120"/>
      <c r="D335" s="120"/>
      <c r="E335" s="120"/>
      <c r="F335" s="120"/>
      <c r="G335" s="120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3.5" customHeight="1">
      <c r="A336" s="111"/>
      <c r="B336" s="120"/>
      <c r="C336" s="120"/>
      <c r="D336" s="120"/>
      <c r="E336" s="120"/>
      <c r="F336" s="120"/>
      <c r="G336" s="120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3.5" customHeight="1">
      <c r="A337" s="111"/>
      <c r="B337" s="120"/>
      <c r="C337" s="120"/>
      <c r="D337" s="120"/>
      <c r="E337" s="120"/>
      <c r="F337" s="120"/>
      <c r="G337" s="120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3.5" customHeight="1">
      <c r="A338" s="111"/>
      <c r="B338" s="120"/>
      <c r="C338" s="120"/>
      <c r="D338" s="120"/>
      <c r="E338" s="120"/>
      <c r="F338" s="120"/>
      <c r="G338" s="120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3.5" customHeight="1">
      <c r="A339" s="111"/>
      <c r="B339" s="120"/>
      <c r="C339" s="120"/>
      <c r="D339" s="120"/>
      <c r="E339" s="120"/>
      <c r="F339" s="120"/>
      <c r="G339" s="120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3.5" customHeight="1">
      <c r="A340" s="111"/>
      <c r="B340" s="120"/>
      <c r="C340" s="120"/>
      <c r="D340" s="120"/>
      <c r="E340" s="120"/>
      <c r="F340" s="120"/>
      <c r="G340" s="120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3.5" customHeight="1">
      <c r="A341" s="111"/>
      <c r="B341" s="120"/>
      <c r="C341" s="120"/>
      <c r="D341" s="120"/>
      <c r="E341" s="120"/>
      <c r="F341" s="120"/>
      <c r="G341" s="120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3.5" customHeight="1">
      <c r="A342" s="111"/>
      <c r="B342" s="120"/>
      <c r="C342" s="120"/>
      <c r="D342" s="120"/>
      <c r="E342" s="120"/>
      <c r="F342" s="120"/>
      <c r="G342" s="120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3.5" customHeight="1">
      <c r="A343" s="111"/>
      <c r="B343" s="120"/>
      <c r="C343" s="120"/>
      <c r="D343" s="120"/>
      <c r="E343" s="120"/>
      <c r="F343" s="120"/>
      <c r="G343" s="120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3.5" customHeight="1">
      <c r="A344" s="111"/>
      <c r="B344" s="120"/>
      <c r="C344" s="120"/>
      <c r="D344" s="120"/>
      <c r="E344" s="120"/>
      <c r="F344" s="120"/>
      <c r="G344" s="120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3.5" customHeight="1">
      <c r="A345" s="111"/>
      <c r="B345" s="120"/>
      <c r="C345" s="120"/>
      <c r="D345" s="120"/>
      <c r="E345" s="120"/>
      <c r="F345" s="120"/>
      <c r="G345" s="120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3.5" customHeight="1">
      <c r="A346" s="111"/>
      <c r="B346" s="120"/>
      <c r="C346" s="120"/>
      <c r="D346" s="120"/>
      <c r="E346" s="120"/>
      <c r="F346" s="120"/>
      <c r="G346" s="120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3.5" customHeight="1">
      <c r="A347" s="111"/>
      <c r="B347" s="120"/>
      <c r="C347" s="120"/>
      <c r="D347" s="120"/>
      <c r="E347" s="120"/>
      <c r="F347" s="120"/>
      <c r="G347" s="120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3.5" customHeight="1">
      <c r="A348" s="111"/>
      <c r="B348" s="120"/>
      <c r="C348" s="120"/>
      <c r="D348" s="120"/>
      <c r="E348" s="120"/>
      <c r="F348" s="120"/>
      <c r="G348" s="120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3.5" customHeight="1">
      <c r="A349" s="111"/>
      <c r="B349" s="120"/>
      <c r="C349" s="120"/>
      <c r="D349" s="120"/>
      <c r="E349" s="120"/>
      <c r="F349" s="120"/>
      <c r="G349" s="120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3.5" customHeight="1">
      <c r="A350" s="111"/>
      <c r="B350" s="120"/>
      <c r="C350" s="120"/>
      <c r="D350" s="120"/>
      <c r="E350" s="120"/>
      <c r="F350" s="120"/>
      <c r="G350" s="120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3.5" customHeight="1">
      <c r="A351" s="111"/>
      <c r="B351" s="120"/>
      <c r="C351" s="120"/>
      <c r="D351" s="120"/>
      <c r="E351" s="120"/>
      <c r="F351" s="120"/>
      <c r="G351" s="120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3.5" customHeight="1">
      <c r="A352" s="111"/>
      <c r="B352" s="120"/>
      <c r="C352" s="120"/>
      <c r="D352" s="120"/>
      <c r="E352" s="120"/>
      <c r="F352" s="120"/>
      <c r="G352" s="120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3.5" customHeight="1">
      <c r="A353" s="111"/>
      <c r="B353" s="120"/>
      <c r="C353" s="120"/>
      <c r="D353" s="120"/>
      <c r="E353" s="120"/>
      <c r="F353" s="120"/>
      <c r="G353" s="120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3.5" customHeight="1">
      <c r="A354" s="111"/>
      <c r="B354" s="120"/>
      <c r="C354" s="120"/>
      <c r="D354" s="120"/>
      <c r="E354" s="120"/>
      <c r="F354" s="120"/>
      <c r="G354" s="120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3.5" customHeight="1">
      <c r="A355" s="111"/>
      <c r="B355" s="120"/>
      <c r="C355" s="120"/>
      <c r="D355" s="120"/>
      <c r="E355" s="120"/>
      <c r="F355" s="120"/>
      <c r="G355" s="120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3.5" customHeight="1">
      <c r="A356" s="111"/>
      <c r="B356" s="120"/>
      <c r="C356" s="120"/>
      <c r="D356" s="120"/>
      <c r="E356" s="120"/>
      <c r="F356" s="120"/>
      <c r="G356" s="120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3.5" customHeight="1">
      <c r="A357" s="111"/>
      <c r="B357" s="120"/>
      <c r="C357" s="120"/>
      <c r="D357" s="120"/>
      <c r="E357" s="120"/>
      <c r="F357" s="120"/>
      <c r="G357" s="120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3.5" customHeight="1">
      <c r="A358" s="111"/>
      <c r="B358" s="120"/>
      <c r="C358" s="120"/>
      <c r="D358" s="120"/>
      <c r="E358" s="120"/>
      <c r="F358" s="120"/>
      <c r="G358" s="120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3.5" customHeight="1">
      <c r="A359" s="111"/>
      <c r="B359" s="120"/>
      <c r="C359" s="120"/>
      <c r="D359" s="120"/>
      <c r="E359" s="120"/>
      <c r="F359" s="120"/>
      <c r="G359" s="120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3.5" customHeight="1">
      <c r="A360" s="111"/>
      <c r="B360" s="120"/>
      <c r="C360" s="120"/>
      <c r="D360" s="120"/>
      <c r="E360" s="120"/>
      <c r="F360" s="120"/>
      <c r="G360" s="120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3.5" customHeight="1">
      <c r="A361" s="111"/>
      <c r="B361" s="120"/>
      <c r="C361" s="120"/>
      <c r="D361" s="120"/>
      <c r="E361" s="120"/>
      <c r="F361" s="120"/>
      <c r="G361" s="120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3.5" customHeight="1">
      <c r="A362" s="111"/>
      <c r="B362" s="120"/>
      <c r="C362" s="120"/>
      <c r="D362" s="120"/>
      <c r="E362" s="120"/>
      <c r="F362" s="120"/>
      <c r="G362" s="120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3.5" customHeight="1">
      <c r="A363" s="111"/>
      <c r="B363" s="120"/>
      <c r="C363" s="120"/>
      <c r="D363" s="120"/>
      <c r="E363" s="120"/>
      <c r="F363" s="120"/>
      <c r="G363" s="120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3.5" customHeight="1">
      <c r="A364" s="111"/>
      <c r="B364" s="120"/>
      <c r="C364" s="120"/>
      <c r="D364" s="120"/>
      <c r="E364" s="120"/>
      <c r="F364" s="120"/>
      <c r="G364" s="120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3.5" customHeight="1">
      <c r="A365" s="111"/>
      <c r="B365" s="120"/>
      <c r="C365" s="120"/>
      <c r="D365" s="120"/>
      <c r="E365" s="120"/>
      <c r="F365" s="120"/>
      <c r="G365" s="120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3.5" customHeight="1">
      <c r="A366" s="111"/>
      <c r="B366" s="120"/>
      <c r="C366" s="120"/>
      <c r="D366" s="120"/>
      <c r="E366" s="120"/>
      <c r="F366" s="120"/>
      <c r="G366" s="120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3.5" customHeight="1">
      <c r="A367" s="111"/>
      <c r="B367" s="120"/>
      <c r="C367" s="120"/>
      <c r="D367" s="120"/>
      <c r="E367" s="120"/>
      <c r="F367" s="120"/>
      <c r="G367" s="120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3.5" customHeight="1">
      <c r="A368" s="111"/>
      <c r="B368" s="120"/>
      <c r="C368" s="120"/>
      <c r="D368" s="120"/>
      <c r="E368" s="120"/>
      <c r="F368" s="120"/>
      <c r="G368" s="120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3.5" customHeight="1">
      <c r="A369" s="111"/>
      <c r="B369" s="120"/>
      <c r="C369" s="120"/>
      <c r="D369" s="120"/>
      <c r="E369" s="120"/>
      <c r="F369" s="120"/>
      <c r="G369" s="120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3.5" customHeight="1">
      <c r="A370" s="111"/>
      <c r="B370" s="120"/>
      <c r="C370" s="120"/>
      <c r="D370" s="120"/>
      <c r="E370" s="120"/>
      <c r="F370" s="120"/>
      <c r="G370" s="120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3.5" customHeight="1">
      <c r="A371" s="111"/>
      <c r="B371" s="120"/>
      <c r="C371" s="120"/>
      <c r="D371" s="120"/>
      <c r="E371" s="120"/>
      <c r="F371" s="120"/>
      <c r="G371" s="120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3.5" customHeight="1">
      <c r="A372" s="111"/>
      <c r="B372" s="120"/>
      <c r="C372" s="120"/>
      <c r="D372" s="120"/>
      <c r="E372" s="120"/>
      <c r="F372" s="120"/>
      <c r="G372" s="120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3.5" customHeight="1">
      <c r="A373" s="111"/>
      <c r="B373" s="120"/>
      <c r="C373" s="120"/>
      <c r="D373" s="120"/>
      <c r="E373" s="120"/>
      <c r="F373" s="120"/>
      <c r="G373" s="120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3.5" customHeight="1">
      <c r="A374" s="111"/>
      <c r="B374" s="120"/>
      <c r="C374" s="120"/>
      <c r="D374" s="120"/>
      <c r="E374" s="120"/>
      <c r="F374" s="120"/>
      <c r="G374" s="120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3.5" customHeight="1">
      <c r="A375" s="111"/>
      <c r="B375" s="120"/>
      <c r="C375" s="120"/>
      <c r="D375" s="120"/>
      <c r="E375" s="120"/>
      <c r="F375" s="120"/>
      <c r="G375" s="120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3.5" customHeight="1">
      <c r="A376" s="111"/>
      <c r="B376" s="120"/>
      <c r="C376" s="120"/>
      <c r="D376" s="120"/>
      <c r="E376" s="120"/>
      <c r="F376" s="120"/>
      <c r="G376" s="120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3.5" customHeight="1">
      <c r="A377" s="111"/>
      <c r="B377" s="120"/>
      <c r="C377" s="120"/>
      <c r="D377" s="120"/>
      <c r="E377" s="120"/>
      <c r="F377" s="120"/>
      <c r="G377" s="120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3.5" customHeight="1">
      <c r="A378" s="111"/>
      <c r="B378" s="120"/>
      <c r="C378" s="120"/>
      <c r="D378" s="120"/>
      <c r="E378" s="120"/>
      <c r="F378" s="120"/>
      <c r="G378" s="120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3.5" customHeight="1">
      <c r="A379" s="111"/>
      <c r="B379" s="120"/>
      <c r="C379" s="120"/>
      <c r="D379" s="120"/>
      <c r="E379" s="120"/>
      <c r="F379" s="120"/>
      <c r="G379" s="120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3.5" customHeight="1">
      <c r="A380" s="111"/>
      <c r="B380" s="120"/>
      <c r="C380" s="120"/>
      <c r="D380" s="120"/>
      <c r="E380" s="120"/>
      <c r="F380" s="120"/>
      <c r="G380" s="120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3.5" customHeight="1">
      <c r="A381" s="111"/>
      <c r="B381" s="120"/>
      <c r="C381" s="120"/>
      <c r="D381" s="120"/>
      <c r="E381" s="120"/>
      <c r="F381" s="120"/>
      <c r="G381" s="120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3.5" customHeight="1">
      <c r="A382" s="111"/>
      <c r="B382" s="120"/>
      <c r="C382" s="120"/>
      <c r="D382" s="120"/>
      <c r="E382" s="120"/>
      <c r="F382" s="120"/>
      <c r="G382" s="120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3.5" customHeight="1">
      <c r="A383" s="111"/>
      <c r="B383" s="120"/>
      <c r="C383" s="120"/>
      <c r="D383" s="120"/>
      <c r="E383" s="120"/>
      <c r="F383" s="120"/>
      <c r="G383" s="120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3.5" customHeight="1">
      <c r="A384" s="111"/>
      <c r="B384" s="120"/>
      <c r="C384" s="120"/>
      <c r="D384" s="120"/>
      <c r="E384" s="120"/>
      <c r="F384" s="120"/>
      <c r="G384" s="120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3.5" customHeight="1">
      <c r="A385" s="111"/>
      <c r="B385" s="120"/>
      <c r="C385" s="120"/>
      <c r="D385" s="120"/>
      <c r="E385" s="120"/>
      <c r="F385" s="120"/>
      <c r="G385" s="120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3.5" customHeight="1">
      <c r="A386" s="111"/>
      <c r="B386" s="120"/>
      <c r="C386" s="120"/>
      <c r="D386" s="120"/>
      <c r="E386" s="120"/>
      <c r="F386" s="120"/>
      <c r="G386" s="120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3.5" customHeight="1">
      <c r="A387" s="111"/>
      <c r="B387" s="120"/>
      <c r="C387" s="120"/>
      <c r="D387" s="120"/>
      <c r="E387" s="120"/>
      <c r="F387" s="120"/>
      <c r="G387" s="120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3.5" customHeight="1">
      <c r="A388" s="111"/>
      <c r="B388" s="120"/>
      <c r="C388" s="120"/>
      <c r="D388" s="120"/>
      <c r="E388" s="120"/>
      <c r="F388" s="120"/>
      <c r="G388" s="120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3.5" customHeight="1">
      <c r="A389" s="111"/>
      <c r="B389" s="120"/>
      <c r="C389" s="120"/>
      <c r="D389" s="120"/>
      <c r="E389" s="120"/>
      <c r="F389" s="120"/>
      <c r="G389" s="120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3.5" customHeight="1">
      <c r="A390" s="111"/>
      <c r="B390" s="120"/>
      <c r="C390" s="120"/>
      <c r="D390" s="120"/>
      <c r="E390" s="120"/>
      <c r="F390" s="120"/>
      <c r="G390" s="120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3.5" customHeight="1">
      <c r="A391" s="111"/>
      <c r="B391" s="120"/>
      <c r="C391" s="120"/>
      <c r="D391" s="120"/>
      <c r="E391" s="120"/>
      <c r="F391" s="120"/>
      <c r="G391" s="120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3.5" customHeight="1">
      <c r="A392" s="111"/>
      <c r="B392" s="120"/>
      <c r="C392" s="120"/>
      <c r="D392" s="120"/>
      <c r="E392" s="120"/>
      <c r="F392" s="120"/>
      <c r="G392" s="120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3.5" customHeight="1">
      <c r="A393" s="111"/>
      <c r="B393" s="120"/>
      <c r="C393" s="120"/>
      <c r="D393" s="120"/>
      <c r="E393" s="120"/>
      <c r="F393" s="120"/>
      <c r="G393" s="120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3.5" customHeight="1">
      <c r="A394" s="111"/>
      <c r="B394" s="120"/>
      <c r="C394" s="120"/>
      <c r="D394" s="120"/>
      <c r="E394" s="120"/>
      <c r="F394" s="120"/>
      <c r="G394" s="120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3.5" customHeight="1">
      <c r="A395" s="111"/>
      <c r="B395" s="120"/>
      <c r="C395" s="120"/>
      <c r="D395" s="120"/>
      <c r="E395" s="120"/>
      <c r="F395" s="120"/>
      <c r="G395" s="120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3.5" customHeight="1">
      <c r="A396" s="111"/>
      <c r="B396" s="120"/>
      <c r="C396" s="120"/>
      <c r="D396" s="120"/>
      <c r="E396" s="120"/>
      <c r="F396" s="120"/>
      <c r="G396" s="120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3.5" customHeight="1">
      <c r="A397" s="111"/>
      <c r="B397" s="120"/>
      <c r="C397" s="120"/>
      <c r="D397" s="120"/>
      <c r="E397" s="120"/>
      <c r="F397" s="120"/>
      <c r="G397" s="120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3.5" customHeight="1">
      <c r="A398" s="111"/>
      <c r="B398" s="120"/>
      <c r="C398" s="120"/>
      <c r="D398" s="120"/>
      <c r="E398" s="120"/>
      <c r="F398" s="120"/>
      <c r="G398" s="120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3.5" customHeight="1">
      <c r="A399" s="111"/>
      <c r="B399" s="120"/>
      <c r="C399" s="120"/>
      <c r="D399" s="120"/>
      <c r="E399" s="120"/>
      <c r="F399" s="120"/>
      <c r="G399" s="120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3.5" customHeight="1">
      <c r="A400" s="111"/>
      <c r="B400" s="120"/>
      <c r="C400" s="120"/>
      <c r="D400" s="120"/>
      <c r="E400" s="120"/>
      <c r="F400" s="120"/>
      <c r="G400" s="120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3.5" customHeight="1">
      <c r="A401" s="111"/>
      <c r="B401" s="120"/>
      <c r="C401" s="120"/>
      <c r="D401" s="120"/>
      <c r="E401" s="120"/>
      <c r="F401" s="120"/>
      <c r="G401" s="120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3.5" customHeight="1">
      <c r="A402" s="111"/>
      <c r="B402" s="120"/>
      <c r="C402" s="120"/>
      <c r="D402" s="120"/>
      <c r="E402" s="120"/>
      <c r="F402" s="120"/>
      <c r="G402" s="120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3.5" customHeight="1">
      <c r="A403" s="111"/>
      <c r="B403" s="120"/>
      <c r="C403" s="120"/>
      <c r="D403" s="120"/>
      <c r="E403" s="120"/>
      <c r="F403" s="120"/>
      <c r="G403" s="120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3.5" customHeight="1">
      <c r="A404" s="111"/>
      <c r="B404" s="120"/>
      <c r="C404" s="120"/>
      <c r="D404" s="120"/>
      <c r="E404" s="120"/>
      <c r="F404" s="120"/>
      <c r="G404" s="120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3.5" customHeight="1">
      <c r="A405" s="111"/>
      <c r="B405" s="120"/>
      <c r="C405" s="120"/>
      <c r="D405" s="120"/>
      <c r="E405" s="120"/>
      <c r="F405" s="120"/>
      <c r="G405" s="120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3.5" customHeight="1">
      <c r="A406" s="111"/>
      <c r="B406" s="120"/>
      <c r="C406" s="120"/>
      <c r="D406" s="120"/>
      <c r="E406" s="120"/>
      <c r="F406" s="120"/>
      <c r="G406" s="120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3.5" customHeight="1">
      <c r="A407" s="111"/>
      <c r="B407" s="120"/>
      <c r="C407" s="120"/>
      <c r="D407" s="120"/>
      <c r="E407" s="120"/>
      <c r="F407" s="120"/>
      <c r="G407" s="120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3.5" customHeight="1">
      <c r="A408" s="111"/>
      <c r="B408" s="120"/>
      <c r="C408" s="120"/>
      <c r="D408" s="120"/>
      <c r="E408" s="120"/>
      <c r="F408" s="120"/>
      <c r="G408" s="120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3.5" customHeight="1">
      <c r="A409" s="111"/>
      <c r="B409" s="120"/>
      <c r="C409" s="120"/>
      <c r="D409" s="120"/>
      <c r="E409" s="120"/>
      <c r="F409" s="120"/>
      <c r="G409" s="120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3.5" customHeight="1">
      <c r="A410" s="111"/>
      <c r="B410" s="120"/>
      <c r="C410" s="120"/>
      <c r="D410" s="120"/>
      <c r="E410" s="120"/>
      <c r="F410" s="120"/>
      <c r="G410" s="120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3.5" customHeight="1">
      <c r="A411" s="111"/>
      <c r="B411" s="120"/>
      <c r="C411" s="120"/>
      <c r="D411" s="120"/>
      <c r="E411" s="120"/>
      <c r="F411" s="120"/>
      <c r="G411" s="120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3.5" customHeight="1">
      <c r="A412" s="111"/>
      <c r="B412" s="120"/>
      <c r="C412" s="120"/>
      <c r="D412" s="120"/>
      <c r="E412" s="120"/>
      <c r="F412" s="120"/>
      <c r="G412" s="120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3.5" customHeight="1">
      <c r="A413" s="111"/>
      <c r="B413" s="120"/>
      <c r="C413" s="120"/>
      <c r="D413" s="120"/>
      <c r="E413" s="120"/>
      <c r="F413" s="120"/>
      <c r="G413" s="120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3.5" customHeight="1">
      <c r="A414" s="111"/>
      <c r="B414" s="120"/>
      <c r="C414" s="120"/>
      <c r="D414" s="120"/>
      <c r="E414" s="120"/>
      <c r="F414" s="120"/>
      <c r="G414" s="120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3.5" customHeight="1">
      <c r="A415" s="111"/>
      <c r="B415" s="120"/>
      <c r="C415" s="120"/>
      <c r="D415" s="120"/>
      <c r="E415" s="120"/>
      <c r="F415" s="120"/>
      <c r="G415" s="120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3.5" customHeight="1">
      <c r="A416" s="111"/>
      <c r="B416" s="120"/>
      <c r="C416" s="120"/>
      <c r="D416" s="120"/>
      <c r="E416" s="120"/>
      <c r="F416" s="120"/>
      <c r="G416" s="120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3.5" customHeight="1">
      <c r="A417" s="111"/>
      <c r="B417" s="120"/>
      <c r="C417" s="120"/>
      <c r="D417" s="120"/>
      <c r="E417" s="120"/>
      <c r="F417" s="120"/>
      <c r="G417" s="120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3.5" customHeight="1">
      <c r="A418" s="111"/>
      <c r="B418" s="120"/>
      <c r="C418" s="120"/>
      <c r="D418" s="120"/>
      <c r="E418" s="120"/>
      <c r="F418" s="120"/>
      <c r="G418" s="120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3.5" customHeight="1">
      <c r="A419" s="111"/>
      <c r="B419" s="120"/>
      <c r="C419" s="120"/>
      <c r="D419" s="120"/>
      <c r="E419" s="120"/>
      <c r="F419" s="120"/>
      <c r="G419" s="120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3.5" customHeight="1">
      <c r="A420" s="111"/>
      <c r="B420" s="120"/>
      <c r="C420" s="120"/>
      <c r="D420" s="120"/>
      <c r="E420" s="120"/>
      <c r="F420" s="120"/>
      <c r="G420" s="120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3.5" customHeight="1">
      <c r="A421" s="111"/>
      <c r="B421" s="120"/>
      <c r="C421" s="120"/>
      <c r="D421" s="120"/>
      <c r="E421" s="120"/>
      <c r="F421" s="120"/>
      <c r="G421" s="120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3.5" customHeight="1">
      <c r="A422" s="111"/>
      <c r="B422" s="120"/>
      <c r="C422" s="120"/>
      <c r="D422" s="120"/>
      <c r="E422" s="120"/>
      <c r="F422" s="120"/>
      <c r="G422" s="120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3.5" customHeight="1">
      <c r="A423" s="111"/>
      <c r="B423" s="120"/>
      <c r="C423" s="120"/>
      <c r="D423" s="120"/>
      <c r="E423" s="120"/>
      <c r="F423" s="120"/>
      <c r="G423" s="120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3.5" customHeight="1">
      <c r="A424" s="111"/>
      <c r="B424" s="120"/>
      <c r="C424" s="120"/>
      <c r="D424" s="120"/>
      <c r="E424" s="120"/>
      <c r="F424" s="120"/>
      <c r="G424" s="120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3.5" customHeight="1">
      <c r="A425" s="111"/>
      <c r="B425" s="120"/>
      <c r="C425" s="120"/>
      <c r="D425" s="120"/>
      <c r="E425" s="120"/>
      <c r="F425" s="120"/>
      <c r="G425" s="120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3.5" customHeight="1">
      <c r="A426" s="111"/>
      <c r="B426" s="120"/>
      <c r="C426" s="120"/>
      <c r="D426" s="120"/>
      <c r="E426" s="120"/>
      <c r="F426" s="120"/>
      <c r="G426" s="120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3.5" customHeight="1">
      <c r="A427" s="111"/>
      <c r="B427" s="120"/>
      <c r="C427" s="120"/>
      <c r="D427" s="120"/>
      <c r="E427" s="120"/>
      <c r="F427" s="120"/>
      <c r="G427" s="120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3.5" customHeight="1">
      <c r="A428" s="111"/>
      <c r="B428" s="120"/>
      <c r="C428" s="120"/>
      <c r="D428" s="120"/>
      <c r="E428" s="120"/>
      <c r="F428" s="120"/>
      <c r="G428" s="120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3.5" customHeight="1">
      <c r="A429" s="111"/>
      <c r="B429" s="120"/>
      <c r="C429" s="120"/>
      <c r="D429" s="120"/>
      <c r="E429" s="120"/>
      <c r="F429" s="120"/>
      <c r="G429" s="120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3.5" customHeight="1">
      <c r="A430" s="111"/>
      <c r="B430" s="120"/>
      <c r="C430" s="120"/>
      <c r="D430" s="120"/>
      <c r="E430" s="120"/>
      <c r="F430" s="120"/>
      <c r="G430" s="120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3.5" customHeight="1">
      <c r="A431" s="111"/>
      <c r="B431" s="120"/>
      <c r="C431" s="120"/>
      <c r="D431" s="120"/>
      <c r="E431" s="120"/>
      <c r="F431" s="120"/>
      <c r="G431" s="120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3.5" customHeight="1">
      <c r="A432" s="111"/>
      <c r="B432" s="120"/>
      <c r="C432" s="120"/>
      <c r="D432" s="120"/>
      <c r="E432" s="120"/>
      <c r="F432" s="120"/>
      <c r="G432" s="120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3.5" customHeight="1">
      <c r="A433" s="111"/>
      <c r="B433" s="120"/>
      <c r="C433" s="120"/>
      <c r="D433" s="120"/>
      <c r="E433" s="120"/>
      <c r="F433" s="120"/>
      <c r="G433" s="120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3.5" customHeight="1">
      <c r="A434" s="111"/>
      <c r="B434" s="120"/>
      <c r="C434" s="120"/>
      <c r="D434" s="120"/>
      <c r="E434" s="120"/>
      <c r="F434" s="120"/>
      <c r="G434" s="120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3.5" customHeight="1">
      <c r="A435" s="111"/>
      <c r="B435" s="120"/>
      <c r="C435" s="120"/>
      <c r="D435" s="120"/>
      <c r="E435" s="120"/>
      <c r="F435" s="120"/>
      <c r="G435" s="120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3.5" customHeight="1">
      <c r="A436" s="111"/>
      <c r="B436" s="120"/>
      <c r="C436" s="120"/>
      <c r="D436" s="120"/>
      <c r="E436" s="120"/>
      <c r="F436" s="120"/>
      <c r="G436" s="120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3.5" customHeight="1">
      <c r="A437" s="111"/>
      <c r="B437" s="120"/>
      <c r="C437" s="120"/>
      <c r="D437" s="120"/>
      <c r="E437" s="120"/>
      <c r="F437" s="120"/>
      <c r="G437" s="120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3.5" customHeight="1">
      <c r="A438" s="111"/>
      <c r="B438" s="120"/>
      <c r="C438" s="120"/>
      <c r="D438" s="120"/>
      <c r="E438" s="120"/>
      <c r="F438" s="120"/>
      <c r="G438" s="120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3.5" customHeight="1">
      <c r="A439" s="111"/>
      <c r="B439" s="120"/>
      <c r="C439" s="120"/>
      <c r="D439" s="120"/>
      <c r="E439" s="120"/>
      <c r="F439" s="120"/>
      <c r="G439" s="120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3.5" customHeight="1">
      <c r="A440" s="111"/>
      <c r="B440" s="120"/>
      <c r="C440" s="120"/>
      <c r="D440" s="120"/>
      <c r="E440" s="120"/>
      <c r="F440" s="120"/>
      <c r="G440" s="120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3.5" customHeight="1">
      <c r="A441" s="111"/>
      <c r="B441" s="120"/>
      <c r="C441" s="120"/>
      <c r="D441" s="120"/>
      <c r="E441" s="120"/>
      <c r="F441" s="120"/>
      <c r="G441" s="120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3.5" customHeight="1">
      <c r="A442" s="111"/>
      <c r="B442" s="120"/>
      <c r="C442" s="120"/>
      <c r="D442" s="120"/>
      <c r="E442" s="120"/>
      <c r="F442" s="120"/>
      <c r="G442" s="120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3.5" customHeight="1">
      <c r="A443" s="111"/>
      <c r="B443" s="120"/>
      <c r="C443" s="120"/>
      <c r="D443" s="120"/>
      <c r="E443" s="120"/>
      <c r="F443" s="120"/>
      <c r="G443" s="120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3.5" customHeight="1">
      <c r="A444" s="111"/>
      <c r="B444" s="120"/>
      <c r="C444" s="120"/>
      <c r="D444" s="120"/>
      <c r="E444" s="120"/>
      <c r="F444" s="120"/>
      <c r="G444" s="120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3.5" customHeight="1">
      <c r="A445" s="111"/>
      <c r="B445" s="120"/>
      <c r="C445" s="120"/>
      <c r="D445" s="120"/>
      <c r="E445" s="120"/>
      <c r="F445" s="120"/>
      <c r="G445" s="120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3.5" customHeight="1">
      <c r="A446" s="111"/>
      <c r="B446" s="120"/>
      <c r="C446" s="120"/>
      <c r="D446" s="120"/>
      <c r="E446" s="120"/>
      <c r="F446" s="120"/>
      <c r="G446" s="120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3.5" customHeight="1">
      <c r="A447" s="111"/>
      <c r="B447" s="120"/>
      <c r="C447" s="120"/>
      <c r="D447" s="120"/>
      <c r="E447" s="120"/>
      <c r="F447" s="120"/>
      <c r="G447" s="120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3.5" customHeight="1">
      <c r="A448" s="111"/>
      <c r="B448" s="120"/>
      <c r="C448" s="120"/>
      <c r="D448" s="120"/>
      <c r="E448" s="120"/>
      <c r="F448" s="120"/>
      <c r="G448" s="120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3.5" customHeight="1">
      <c r="A449" s="111"/>
      <c r="B449" s="120"/>
      <c r="C449" s="120"/>
      <c r="D449" s="120"/>
      <c r="E449" s="120"/>
      <c r="F449" s="120"/>
      <c r="G449" s="120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3.5" customHeight="1">
      <c r="A450" s="111"/>
      <c r="B450" s="120"/>
      <c r="C450" s="120"/>
      <c r="D450" s="120"/>
      <c r="E450" s="120"/>
      <c r="F450" s="120"/>
      <c r="G450" s="120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3.5" customHeight="1">
      <c r="A451" s="111"/>
      <c r="B451" s="120"/>
      <c r="C451" s="120"/>
      <c r="D451" s="120"/>
      <c r="E451" s="120"/>
      <c r="F451" s="120"/>
      <c r="G451" s="120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3.5" customHeight="1">
      <c r="A452" s="111"/>
      <c r="B452" s="120"/>
      <c r="C452" s="120"/>
      <c r="D452" s="120"/>
      <c r="E452" s="120"/>
      <c r="F452" s="120"/>
      <c r="G452" s="120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3.5" customHeight="1">
      <c r="A453" s="111"/>
      <c r="B453" s="120"/>
      <c r="C453" s="120"/>
      <c r="D453" s="120"/>
      <c r="E453" s="120"/>
      <c r="F453" s="120"/>
      <c r="G453" s="120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3.5" customHeight="1">
      <c r="A454" s="111"/>
      <c r="B454" s="120"/>
      <c r="C454" s="120"/>
      <c r="D454" s="120"/>
      <c r="E454" s="120"/>
      <c r="F454" s="120"/>
      <c r="G454" s="120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3.5" customHeight="1">
      <c r="A455" s="111"/>
      <c r="B455" s="120"/>
      <c r="C455" s="120"/>
      <c r="D455" s="120"/>
      <c r="E455" s="120"/>
      <c r="F455" s="120"/>
      <c r="G455" s="120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3.5" customHeight="1">
      <c r="A456" s="111"/>
      <c r="B456" s="120"/>
      <c r="C456" s="120"/>
      <c r="D456" s="120"/>
      <c r="E456" s="120"/>
      <c r="F456" s="120"/>
      <c r="G456" s="120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3.5" customHeight="1">
      <c r="A457" s="111"/>
      <c r="B457" s="120"/>
      <c r="C457" s="120"/>
      <c r="D457" s="120"/>
      <c r="E457" s="120"/>
      <c r="F457" s="120"/>
      <c r="G457" s="120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3.5" customHeight="1">
      <c r="A458" s="111"/>
      <c r="B458" s="120"/>
      <c r="C458" s="120"/>
      <c r="D458" s="120"/>
      <c r="E458" s="120"/>
      <c r="F458" s="120"/>
      <c r="G458" s="120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3.5" customHeight="1">
      <c r="A459" s="111"/>
      <c r="B459" s="120"/>
      <c r="C459" s="120"/>
      <c r="D459" s="120"/>
      <c r="E459" s="120"/>
      <c r="F459" s="120"/>
      <c r="G459" s="120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3.5" customHeight="1">
      <c r="A460" s="111"/>
      <c r="B460" s="120"/>
      <c r="C460" s="120"/>
      <c r="D460" s="120"/>
      <c r="E460" s="120"/>
      <c r="F460" s="120"/>
      <c r="G460" s="120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3.5" customHeight="1">
      <c r="A461" s="111"/>
      <c r="B461" s="120"/>
      <c r="C461" s="120"/>
      <c r="D461" s="120"/>
      <c r="E461" s="120"/>
      <c r="F461" s="120"/>
      <c r="G461" s="120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3.5" customHeight="1">
      <c r="A462" s="111"/>
      <c r="B462" s="120"/>
      <c r="C462" s="120"/>
      <c r="D462" s="120"/>
      <c r="E462" s="120"/>
      <c r="F462" s="120"/>
      <c r="G462" s="120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3.5" customHeight="1">
      <c r="A463" s="111"/>
      <c r="B463" s="120"/>
      <c r="C463" s="120"/>
      <c r="D463" s="120"/>
      <c r="E463" s="120"/>
      <c r="F463" s="120"/>
      <c r="G463" s="120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3.5" customHeight="1">
      <c r="A464" s="111"/>
      <c r="B464" s="120"/>
      <c r="C464" s="120"/>
      <c r="D464" s="120"/>
      <c r="E464" s="120"/>
      <c r="F464" s="120"/>
      <c r="G464" s="120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3.5" customHeight="1">
      <c r="A465" s="111"/>
      <c r="B465" s="120"/>
      <c r="C465" s="120"/>
      <c r="D465" s="120"/>
      <c r="E465" s="120"/>
      <c r="F465" s="120"/>
      <c r="G465" s="120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3.5" customHeight="1">
      <c r="A466" s="111"/>
      <c r="B466" s="120"/>
      <c r="C466" s="120"/>
      <c r="D466" s="120"/>
      <c r="E466" s="120"/>
      <c r="F466" s="120"/>
      <c r="G466" s="120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3.5" customHeight="1">
      <c r="A467" s="111"/>
      <c r="B467" s="120"/>
      <c r="C467" s="120"/>
      <c r="D467" s="120"/>
      <c r="E467" s="120"/>
      <c r="F467" s="120"/>
      <c r="G467" s="120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3.5" customHeight="1">
      <c r="A468" s="111"/>
      <c r="B468" s="120"/>
      <c r="C468" s="120"/>
      <c r="D468" s="120"/>
      <c r="E468" s="120"/>
      <c r="F468" s="120"/>
      <c r="G468" s="120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3.5" customHeight="1">
      <c r="A469" s="111"/>
      <c r="B469" s="120"/>
      <c r="C469" s="120"/>
      <c r="D469" s="120"/>
      <c r="E469" s="120"/>
      <c r="F469" s="120"/>
      <c r="G469" s="120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3.5" customHeight="1">
      <c r="A470" s="111"/>
      <c r="B470" s="120"/>
      <c r="C470" s="120"/>
      <c r="D470" s="120"/>
      <c r="E470" s="120"/>
      <c r="F470" s="120"/>
      <c r="G470" s="120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3.5" customHeight="1">
      <c r="A471" s="111"/>
      <c r="B471" s="120"/>
      <c r="C471" s="120"/>
      <c r="D471" s="120"/>
      <c r="E471" s="120"/>
      <c r="F471" s="120"/>
      <c r="G471" s="120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3.5" customHeight="1">
      <c r="A472" s="111"/>
      <c r="B472" s="120"/>
      <c r="C472" s="120"/>
      <c r="D472" s="120"/>
      <c r="E472" s="120"/>
      <c r="F472" s="120"/>
      <c r="G472" s="120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3.5" customHeight="1">
      <c r="A473" s="111"/>
      <c r="B473" s="120"/>
      <c r="C473" s="120"/>
      <c r="D473" s="120"/>
      <c r="E473" s="120"/>
      <c r="F473" s="120"/>
      <c r="G473" s="120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3.5" customHeight="1">
      <c r="A474" s="111"/>
      <c r="B474" s="120"/>
      <c r="C474" s="120"/>
      <c r="D474" s="120"/>
      <c r="E474" s="120"/>
      <c r="F474" s="120"/>
      <c r="G474" s="120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3.5" customHeight="1">
      <c r="A475" s="111"/>
      <c r="B475" s="120"/>
      <c r="C475" s="120"/>
      <c r="D475" s="120"/>
      <c r="E475" s="120"/>
      <c r="F475" s="120"/>
      <c r="G475" s="120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3.5" customHeight="1">
      <c r="A476" s="111"/>
      <c r="B476" s="120"/>
      <c r="C476" s="120"/>
      <c r="D476" s="120"/>
      <c r="E476" s="120"/>
      <c r="F476" s="120"/>
      <c r="G476" s="120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3.5" customHeight="1">
      <c r="A477" s="111"/>
      <c r="B477" s="120"/>
      <c r="C477" s="120"/>
      <c r="D477" s="120"/>
      <c r="E477" s="120"/>
      <c r="F477" s="120"/>
      <c r="G477" s="120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3.5" customHeight="1">
      <c r="A478" s="111"/>
      <c r="B478" s="120"/>
      <c r="C478" s="120"/>
      <c r="D478" s="120"/>
      <c r="E478" s="120"/>
      <c r="F478" s="120"/>
      <c r="G478" s="120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3.5" customHeight="1">
      <c r="A479" s="111"/>
      <c r="B479" s="120"/>
      <c r="C479" s="120"/>
      <c r="D479" s="120"/>
      <c r="E479" s="120"/>
      <c r="F479" s="120"/>
      <c r="G479" s="120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3.5" customHeight="1">
      <c r="A480" s="111"/>
      <c r="B480" s="120"/>
      <c r="C480" s="120"/>
      <c r="D480" s="120"/>
      <c r="E480" s="120"/>
      <c r="F480" s="120"/>
      <c r="G480" s="120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3.5" customHeight="1">
      <c r="A481" s="111"/>
      <c r="B481" s="120"/>
      <c r="C481" s="120"/>
      <c r="D481" s="120"/>
      <c r="E481" s="120"/>
      <c r="F481" s="120"/>
      <c r="G481" s="120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3.5" customHeight="1">
      <c r="A482" s="111"/>
      <c r="B482" s="120"/>
      <c r="C482" s="120"/>
      <c r="D482" s="120"/>
      <c r="E482" s="120"/>
      <c r="F482" s="120"/>
      <c r="G482" s="120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3.5" customHeight="1">
      <c r="A483" s="111"/>
      <c r="B483" s="120"/>
      <c r="C483" s="120"/>
      <c r="D483" s="120"/>
      <c r="E483" s="120"/>
      <c r="F483" s="120"/>
      <c r="G483" s="120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3.5" customHeight="1">
      <c r="A484" s="111"/>
      <c r="B484" s="120"/>
      <c r="C484" s="120"/>
      <c r="D484" s="120"/>
      <c r="E484" s="120"/>
      <c r="F484" s="120"/>
      <c r="G484" s="120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3.5" customHeight="1">
      <c r="A485" s="111"/>
      <c r="B485" s="120"/>
      <c r="C485" s="120"/>
      <c r="D485" s="120"/>
      <c r="E485" s="120"/>
      <c r="F485" s="120"/>
      <c r="G485" s="120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3.5" customHeight="1">
      <c r="A486" s="111"/>
      <c r="B486" s="120"/>
      <c r="C486" s="120"/>
      <c r="D486" s="120"/>
      <c r="E486" s="120"/>
      <c r="F486" s="120"/>
      <c r="G486" s="120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3.5" customHeight="1">
      <c r="A487" s="111"/>
      <c r="B487" s="120"/>
      <c r="C487" s="120"/>
      <c r="D487" s="120"/>
      <c r="E487" s="120"/>
      <c r="F487" s="120"/>
      <c r="G487" s="120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3.5" customHeight="1">
      <c r="A488" s="111"/>
      <c r="B488" s="120"/>
      <c r="C488" s="120"/>
      <c r="D488" s="120"/>
      <c r="E488" s="120"/>
      <c r="F488" s="120"/>
      <c r="G488" s="120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3.5" customHeight="1">
      <c r="A489" s="111"/>
      <c r="B489" s="120"/>
      <c r="C489" s="120"/>
      <c r="D489" s="120"/>
      <c r="E489" s="120"/>
      <c r="F489" s="120"/>
      <c r="G489" s="120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3.5" customHeight="1">
      <c r="A490" s="111"/>
      <c r="B490" s="120"/>
      <c r="C490" s="120"/>
      <c r="D490" s="120"/>
      <c r="E490" s="120"/>
      <c r="F490" s="120"/>
      <c r="G490" s="120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3.5" customHeight="1">
      <c r="A491" s="111"/>
      <c r="B491" s="120"/>
      <c r="C491" s="120"/>
      <c r="D491" s="120"/>
      <c r="E491" s="120"/>
      <c r="F491" s="120"/>
      <c r="G491" s="120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3.5" customHeight="1">
      <c r="A492" s="111"/>
      <c r="B492" s="120"/>
      <c r="C492" s="120"/>
      <c r="D492" s="120"/>
      <c r="E492" s="120"/>
      <c r="F492" s="120"/>
      <c r="G492" s="120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3.5" customHeight="1">
      <c r="A493" s="111"/>
      <c r="B493" s="120"/>
      <c r="C493" s="120"/>
      <c r="D493" s="120"/>
      <c r="E493" s="120"/>
      <c r="F493" s="120"/>
      <c r="G493" s="120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3.5" customHeight="1">
      <c r="A494" s="111"/>
      <c r="B494" s="120"/>
      <c r="C494" s="120"/>
      <c r="D494" s="120"/>
      <c r="E494" s="120"/>
      <c r="F494" s="120"/>
      <c r="G494" s="120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3.5" customHeight="1">
      <c r="A495" s="111"/>
      <c r="B495" s="120"/>
      <c r="C495" s="120"/>
      <c r="D495" s="120"/>
      <c r="E495" s="120"/>
      <c r="F495" s="120"/>
      <c r="G495" s="120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3.5" customHeight="1">
      <c r="A496" s="111"/>
      <c r="B496" s="120"/>
      <c r="C496" s="120"/>
      <c r="D496" s="120"/>
      <c r="E496" s="120"/>
      <c r="F496" s="120"/>
      <c r="G496" s="120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3.5" customHeight="1">
      <c r="A497" s="111"/>
      <c r="B497" s="120"/>
      <c r="C497" s="120"/>
      <c r="D497" s="120"/>
      <c r="E497" s="120"/>
      <c r="F497" s="120"/>
      <c r="G497" s="120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3.5" customHeight="1">
      <c r="A498" s="111"/>
      <c r="B498" s="120"/>
      <c r="C498" s="120"/>
      <c r="D498" s="120"/>
      <c r="E498" s="120"/>
      <c r="F498" s="120"/>
      <c r="G498" s="120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3.5" customHeight="1">
      <c r="A499" s="111"/>
      <c r="B499" s="120"/>
      <c r="C499" s="120"/>
      <c r="D499" s="120"/>
      <c r="E499" s="120"/>
      <c r="F499" s="120"/>
      <c r="G499" s="120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3.5" customHeight="1">
      <c r="A500" s="111"/>
      <c r="B500" s="120"/>
      <c r="C500" s="120"/>
      <c r="D500" s="120"/>
      <c r="E500" s="120"/>
      <c r="F500" s="120"/>
      <c r="G500" s="120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3.5" customHeight="1">
      <c r="A501" s="111"/>
      <c r="B501" s="120"/>
      <c r="C501" s="120"/>
      <c r="D501" s="120"/>
      <c r="E501" s="120"/>
      <c r="F501" s="120"/>
      <c r="G501" s="120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3.5" customHeight="1">
      <c r="A502" s="111"/>
      <c r="B502" s="120"/>
      <c r="C502" s="120"/>
      <c r="D502" s="120"/>
      <c r="E502" s="120"/>
      <c r="F502" s="120"/>
      <c r="G502" s="120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3.5" customHeight="1">
      <c r="A503" s="111"/>
      <c r="B503" s="120"/>
      <c r="C503" s="120"/>
      <c r="D503" s="120"/>
      <c r="E503" s="120"/>
      <c r="F503" s="120"/>
      <c r="G503" s="120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3.5" customHeight="1">
      <c r="A504" s="111"/>
      <c r="B504" s="120"/>
      <c r="C504" s="120"/>
      <c r="D504" s="120"/>
      <c r="E504" s="120"/>
      <c r="F504" s="120"/>
      <c r="G504" s="120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3.5" customHeight="1">
      <c r="A505" s="111"/>
      <c r="B505" s="120"/>
      <c r="C505" s="120"/>
      <c r="D505" s="120"/>
      <c r="E505" s="120"/>
      <c r="F505" s="120"/>
      <c r="G505" s="120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3.5" customHeight="1">
      <c r="A506" s="111"/>
      <c r="B506" s="120"/>
      <c r="C506" s="120"/>
      <c r="D506" s="120"/>
      <c r="E506" s="120"/>
      <c r="F506" s="120"/>
      <c r="G506" s="120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3.5" customHeight="1">
      <c r="A507" s="111"/>
      <c r="B507" s="120"/>
      <c r="C507" s="120"/>
      <c r="D507" s="120"/>
      <c r="E507" s="120"/>
      <c r="F507" s="120"/>
      <c r="G507" s="120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3.5" customHeight="1">
      <c r="A508" s="111"/>
      <c r="B508" s="120"/>
      <c r="C508" s="120"/>
      <c r="D508" s="120"/>
      <c r="E508" s="120"/>
      <c r="F508" s="120"/>
      <c r="G508" s="120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3.5" customHeight="1">
      <c r="A509" s="111"/>
      <c r="B509" s="120"/>
      <c r="C509" s="120"/>
      <c r="D509" s="120"/>
      <c r="E509" s="120"/>
      <c r="F509" s="120"/>
      <c r="G509" s="120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3.5" customHeight="1">
      <c r="A510" s="111"/>
      <c r="B510" s="120"/>
      <c r="C510" s="120"/>
      <c r="D510" s="120"/>
      <c r="E510" s="120"/>
      <c r="F510" s="120"/>
      <c r="G510" s="120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3.5" customHeight="1">
      <c r="A511" s="111"/>
      <c r="B511" s="120"/>
      <c r="C511" s="120"/>
      <c r="D511" s="120"/>
      <c r="E511" s="120"/>
      <c r="F511" s="120"/>
      <c r="G511" s="120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3.5" customHeight="1">
      <c r="A512" s="111"/>
      <c r="B512" s="120"/>
      <c r="C512" s="120"/>
      <c r="D512" s="120"/>
      <c r="E512" s="120"/>
      <c r="F512" s="120"/>
      <c r="G512" s="120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3.5" customHeight="1">
      <c r="A513" s="111"/>
      <c r="B513" s="120"/>
      <c r="C513" s="120"/>
      <c r="D513" s="120"/>
      <c r="E513" s="120"/>
      <c r="F513" s="120"/>
      <c r="G513" s="120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3.5" customHeight="1">
      <c r="A514" s="111"/>
      <c r="B514" s="120"/>
      <c r="C514" s="120"/>
      <c r="D514" s="120"/>
      <c r="E514" s="120"/>
      <c r="F514" s="120"/>
      <c r="G514" s="120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3.5" customHeight="1">
      <c r="A515" s="111"/>
      <c r="B515" s="120"/>
      <c r="C515" s="120"/>
      <c r="D515" s="120"/>
      <c r="E515" s="120"/>
      <c r="F515" s="120"/>
      <c r="G515" s="120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3.5" customHeight="1">
      <c r="A516" s="111"/>
      <c r="B516" s="120"/>
      <c r="C516" s="120"/>
      <c r="D516" s="120"/>
      <c r="E516" s="120"/>
      <c r="F516" s="120"/>
      <c r="G516" s="120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3.5" customHeight="1">
      <c r="A517" s="111"/>
      <c r="B517" s="120"/>
      <c r="C517" s="120"/>
      <c r="D517" s="120"/>
      <c r="E517" s="120"/>
      <c r="F517" s="120"/>
      <c r="G517" s="120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3.5" customHeight="1">
      <c r="A518" s="111"/>
      <c r="B518" s="120"/>
      <c r="C518" s="120"/>
      <c r="D518" s="120"/>
      <c r="E518" s="120"/>
      <c r="F518" s="120"/>
      <c r="G518" s="120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3.5" customHeight="1">
      <c r="A519" s="111"/>
      <c r="B519" s="120"/>
      <c r="C519" s="120"/>
      <c r="D519" s="120"/>
      <c r="E519" s="120"/>
      <c r="F519" s="120"/>
      <c r="G519" s="120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3.5" customHeight="1">
      <c r="A520" s="111"/>
      <c r="B520" s="120"/>
      <c r="C520" s="120"/>
      <c r="D520" s="120"/>
      <c r="E520" s="120"/>
      <c r="F520" s="120"/>
      <c r="G520" s="120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3.5" customHeight="1">
      <c r="A521" s="111"/>
      <c r="B521" s="120"/>
      <c r="C521" s="120"/>
      <c r="D521" s="120"/>
      <c r="E521" s="120"/>
      <c r="F521" s="120"/>
      <c r="G521" s="120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3.5" customHeight="1">
      <c r="A522" s="111"/>
      <c r="B522" s="120"/>
      <c r="C522" s="120"/>
      <c r="D522" s="120"/>
      <c r="E522" s="120"/>
      <c r="F522" s="120"/>
      <c r="G522" s="120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3.5" customHeight="1">
      <c r="A523" s="111"/>
      <c r="B523" s="120"/>
      <c r="C523" s="120"/>
      <c r="D523" s="120"/>
      <c r="E523" s="120"/>
      <c r="F523" s="120"/>
      <c r="G523" s="120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3.5" customHeight="1">
      <c r="A524" s="111"/>
      <c r="B524" s="120"/>
      <c r="C524" s="120"/>
      <c r="D524" s="120"/>
      <c r="E524" s="120"/>
      <c r="F524" s="120"/>
      <c r="G524" s="120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3.5" customHeight="1">
      <c r="A525" s="111"/>
      <c r="B525" s="120"/>
      <c r="C525" s="120"/>
      <c r="D525" s="120"/>
      <c r="E525" s="120"/>
      <c r="F525" s="120"/>
      <c r="G525" s="120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3.5" customHeight="1">
      <c r="A526" s="111"/>
      <c r="B526" s="120"/>
      <c r="C526" s="120"/>
      <c r="D526" s="120"/>
      <c r="E526" s="120"/>
      <c r="F526" s="120"/>
      <c r="G526" s="120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3.5" customHeight="1">
      <c r="A527" s="111"/>
      <c r="B527" s="120"/>
      <c r="C527" s="120"/>
      <c r="D527" s="120"/>
      <c r="E527" s="120"/>
      <c r="F527" s="120"/>
      <c r="G527" s="120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3.5" customHeight="1">
      <c r="A528" s="111"/>
      <c r="B528" s="120"/>
      <c r="C528" s="120"/>
      <c r="D528" s="120"/>
      <c r="E528" s="120"/>
      <c r="F528" s="120"/>
      <c r="G528" s="120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3.5" customHeight="1">
      <c r="A529" s="111"/>
      <c r="B529" s="120"/>
      <c r="C529" s="120"/>
      <c r="D529" s="120"/>
      <c r="E529" s="120"/>
      <c r="F529" s="120"/>
      <c r="G529" s="120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3.5" customHeight="1">
      <c r="A530" s="111"/>
      <c r="B530" s="120"/>
      <c r="C530" s="120"/>
      <c r="D530" s="120"/>
      <c r="E530" s="120"/>
      <c r="F530" s="120"/>
      <c r="G530" s="120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3.5" customHeight="1">
      <c r="A531" s="111"/>
      <c r="B531" s="120"/>
      <c r="C531" s="120"/>
      <c r="D531" s="120"/>
      <c r="E531" s="120"/>
      <c r="F531" s="120"/>
      <c r="G531" s="120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3.5" customHeight="1">
      <c r="A532" s="111"/>
      <c r="B532" s="120"/>
      <c r="C532" s="120"/>
      <c r="D532" s="120"/>
      <c r="E532" s="120"/>
      <c r="F532" s="120"/>
      <c r="G532" s="120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3.5" customHeight="1">
      <c r="A533" s="111"/>
      <c r="B533" s="120"/>
      <c r="C533" s="120"/>
      <c r="D533" s="120"/>
      <c r="E533" s="120"/>
      <c r="F533" s="120"/>
      <c r="G533" s="120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3.5" customHeight="1">
      <c r="A534" s="111"/>
      <c r="B534" s="120"/>
      <c r="C534" s="120"/>
      <c r="D534" s="120"/>
      <c r="E534" s="120"/>
      <c r="F534" s="120"/>
      <c r="G534" s="120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3.5" customHeight="1">
      <c r="A535" s="111"/>
      <c r="B535" s="120"/>
      <c r="C535" s="120"/>
      <c r="D535" s="120"/>
      <c r="E535" s="120"/>
      <c r="F535" s="120"/>
      <c r="G535" s="120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3.5" customHeight="1">
      <c r="A536" s="111"/>
      <c r="B536" s="120"/>
      <c r="C536" s="120"/>
      <c r="D536" s="120"/>
      <c r="E536" s="120"/>
      <c r="F536" s="120"/>
      <c r="G536" s="120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3.5" customHeight="1">
      <c r="A537" s="111"/>
      <c r="B537" s="120"/>
      <c r="C537" s="120"/>
      <c r="D537" s="120"/>
      <c r="E537" s="120"/>
      <c r="F537" s="120"/>
      <c r="G537" s="120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3.5" customHeight="1">
      <c r="A538" s="111"/>
      <c r="B538" s="120"/>
      <c r="C538" s="120"/>
      <c r="D538" s="120"/>
      <c r="E538" s="120"/>
      <c r="F538" s="120"/>
      <c r="G538" s="120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3.5" customHeight="1">
      <c r="A539" s="111"/>
      <c r="B539" s="120"/>
      <c r="C539" s="120"/>
      <c r="D539" s="120"/>
      <c r="E539" s="120"/>
      <c r="F539" s="120"/>
      <c r="G539" s="120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3.5" customHeight="1">
      <c r="A540" s="111"/>
      <c r="B540" s="120"/>
      <c r="C540" s="120"/>
      <c r="D540" s="120"/>
      <c r="E540" s="120"/>
      <c r="F540" s="120"/>
      <c r="G540" s="120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3.5" customHeight="1">
      <c r="A541" s="111"/>
      <c r="B541" s="120"/>
      <c r="C541" s="120"/>
      <c r="D541" s="120"/>
      <c r="E541" s="120"/>
      <c r="F541" s="120"/>
      <c r="G541" s="120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3.5" customHeight="1">
      <c r="A542" s="111"/>
      <c r="B542" s="120"/>
      <c r="C542" s="120"/>
      <c r="D542" s="120"/>
      <c r="E542" s="120"/>
      <c r="F542" s="120"/>
      <c r="G542" s="120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3.5" customHeight="1">
      <c r="A543" s="111"/>
      <c r="B543" s="120"/>
      <c r="C543" s="120"/>
      <c r="D543" s="120"/>
      <c r="E543" s="120"/>
      <c r="F543" s="120"/>
      <c r="G543" s="120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3.5" customHeight="1">
      <c r="A544" s="111"/>
      <c r="B544" s="120"/>
      <c r="C544" s="120"/>
      <c r="D544" s="120"/>
      <c r="E544" s="120"/>
      <c r="F544" s="120"/>
      <c r="G544" s="120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3.5" customHeight="1">
      <c r="A545" s="111"/>
      <c r="B545" s="120"/>
      <c r="C545" s="120"/>
      <c r="D545" s="120"/>
      <c r="E545" s="120"/>
      <c r="F545" s="120"/>
      <c r="G545" s="120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3.5" customHeight="1">
      <c r="A546" s="111"/>
      <c r="B546" s="120"/>
      <c r="C546" s="120"/>
      <c r="D546" s="120"/>
      <c r="E546" s="120"/>
      <c r="F546" s="120"/>
      <c r="G546" s="120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3.5" customHeight="1">
      <c r="A547" s="111"/>
      <c r="B547" s="120"/>
      <c r="C547" s="120"/>
      <c r="D547" s="120"/>
      <c r="E547" s="120"/>
      <c r="F547" s="120"/>
      <c r="G547" s="120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3.5" customHeight="1">
      <c r="A548" s="111"/>
      <c r="B548" s="120"/>
      <c r="C548" s="120"/>
      <c r="D548" s="120"/>
      <c r="E548" s="120"/>
      <c r="F548" s="120"/>
      <c r="G548" s="120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3.5" customHeight="1">
      <c r="A549" s="111"/>
      <c r="B549" s="120"/>
      <c r="C549" s="120"/>
      <c r="D549" s="120"/>
      <c r="E549" s="120"/>
      <c r="F549" s="120"/>
      <c r="G549" s="120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3.5" customHeight="1">
      <c r="A550" s="111"/>
      <c r="B550" s="120"/>
      <c r="C550" s="120"/>
      <c r="D550" s="120"/>
      <c r="E550" s="120"/>
      <c r="F550" s="120"/>
      <c r="G550" s="120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3.5" customHeight="1">
      <c r="A551" s="111"/>
      <c r="B551" s="120"/>
      <c r="C551" s="120"/>
      <c r="D551" s="120"/>
      <c r="E551" s="120"/>
      <c r="F551" s="120"/>
      <c r="G551" s="120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3.5" customHeight="1">
      <c r="A552" s="111"/>
      <c r="B552" s="120"/>
      <c r="C552" s="120"/>
      <c r="D552" s="120"/>
      <c r="E552" s="120"/>
      <c r="F552" s="120"/>
      <c r="G552" s="120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3.5" customHeight="1">
      <c r="A553" s="111"/>
      <c r="B553" s="120"/>
      <c r="C553" s="120"/>
      <c r="D553" s="120"/>
      <c r="E553" s="120"/>
      <c r="F553" s="120"/>
      <c r="G553" s="120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3.5" customHeight="1">
      <c r="A554" s="111"/>
      <c r="B554" s="120"/>
      <c r="C554" s="120"/>
      <c r="D554" s="120"/>
      <c r="E554" s="120"/>
      <c r="F554" s="120"/>
      <c r="G554" s="120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3.5" customHeight="1">
      <c r="A555" s="111"/>
      <c r="B555" s="120"/>
      <c r="C555" s="120"/>
      <c r="D555" s="120"/>
      <c r="E555" s="120"/>
      <c r="F555" s="120"/>
      <c r="G555" s="120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3.5" customHeight="1">
      <c r="A556" s="111"/>
      <c r="B556" s="120"/>
      <c r="C556" s="120"/>
      <c r="D556" s="120"/>
      <c r="E556" s="120"/>
      <c r="F556" s="120"/>
      <c r="G556" s="120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3.5" customHeight="1">
      <c r="A557" s="111"/>
      <c r="B557" s="120"/>
      <c r="C557" s="120"/>
      <c r="D557" s="120"/>
      <c r="E557" s="120"/>
      <c r="F557" s="120"/>
      <c r="G557" s="120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3.5" customHeight="1">
      <c r="A558" s="111"/>
      <c r="B558" s="120"/>
      <c r="C558" s="120"/>
      <c r="D558" s="120"/>
      <c r="E558" s="120"/>
      <c r="F558" s="120"/>
      <c r="G558" s="120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3.5" customHeight="1">
      <c r="A559" s="111"/>
      <c r="B559" s="120"/>
      <c r="C559" s="120"/>
      <c r="D559" s="120"/>
      <c r="E559" s="120"/>
      <c r="F559" s="120"/>
      <c r="G559" s="120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3.5" customHeight="1">
      <c r="A560" s="111"/>
      <c r="B560" s="120"/>
      <c r="C560" s="120"/>
      <c r="D560" s="120"/>
      <c r="E560" s="120"/>
      <c r="F560" s="120"/>
      <c r="G560" s="120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3.5" customHeight="1">
      <c r="A561" s="111"/>
      <c r="B561" s="120"/>
      <c r="C561" s="120"/>
      <c r="D561" s="120"/>
      <c r="E561" s="120"/>
      <c r="F561" s="120"/>
      <c r="G561" s="120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3.5" customHeight="1">
      <c r="A562" s="111"/>
      <c r="B562" s="120"/>
      <c r="C562" s="120"/>
      <c r="D562" s="120"/>
      <c r="E562" s="120"/>
      <c r="F562" s="120"/>
      <c r="G562" s="120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3.5" customHeight="1">
      <c r="A563" s="111"/>
      <c r="B563" s="120"/>
      <c r="C563" s="120"/>
      <c r="D563" s="120"/>
      <c r="E563" s="120"/>
      <c r="F563" s="120"/>
      <c r="G563" s="120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3.5" customHeight="1">
      <c r="A564" s="111"/>
      <c r="B564" s="120"/>
      <c r="C564" s="120"/>
      <c r="D564" s="120"/>
      <c r="E564" s="120"/>
      <c r="F564" s="120"/>
      <c r="G564" s="120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3.5" customHeight="1">
      <c r="A565" s="111"/>
      <c r="B565" s="120"/>
      <c r="C565" s="120"/>
      <c r="D565" s="120"/>
      <c r="E565" s="120"/>
      <c r="F565" s="120"/>
      <c r="G565" s="120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3.5" customHeight="1">
      <c r="A566" s="111"/>
      <c r="B566" s="120"/>
      <c r="C566" s="120"/>
      <c r="D566" s="120"/>
      <c r="E566" s="120"/>
      <c r="F566" s="120"/>
      <c r="G566" s="120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3.5" customHeight="1">
      <c r="A567" s="111"/>
      <c r="B567" s="120"/>
      <c r="C567" s="120"/>
      <c r="D567" s="120"/>
      <c r="E567" s="120"/>
      <c r="F567" s="120"/>
      <c r="G567" s="120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3.5" customHeight="1">
      <c r="A568" s="111"/>
      <c r="B568" s="120"/>
      <c r="C568" s="120"/>
      <c r="D568" s="120"/>
      <c r="E568" s="120"/>
      <c r="F568" s="120"/>
      <c r="G568" s="120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3.5" customHeight="1">
      <c r="A569" s="111"/>
      <c r="B569" s="120"/>
      <c r="C569" s="120"/>
      <c r="D569" s="120"/>
      <c r="E569" s="120"/>
      <c r="F569" s="120"/>
      <c r="G569" s="120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3.5" customHeight="1">
      <c r="A570" s="111"/>
      <c r="B570" s="120"/>
      <c r="C570" s="120"/>
      <c r="D570" s="120"/>
      <c r="E570" s="120"/>
      <c r="F570" s="120"/>
      <c r="G570" s="120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3.5" customHeight="1">
      <c r="A571" s="111"/>
      <c r="B571" s="120"/>
      <c r="C571" s="120"/>
      <c r="D571" s="120"/>
      <c r="E571" s="120"/>
      <c r="F571" s="120"/>
      <c r="G571" s="120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3.5" customHeight="1">
      <c r="A572" s="111"/>
      <c r="B572" s="120"/>
      <c r="C572" s="120"/>
      <c r="D572" s="120"/>
      <c r="E572" s="120"/>
      <c r="F572" s="120"/>
      <c r="G572" s="120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3.5" customHeight="1">
      <c r="A573" s="111"/>
      <c r="B573" s="120"/>
      <c r="C573" s="120"/>
      <c r="D573" s="120"/>
      <c r="E573" s="120"/>
      <c r="F573" s="120"/>
      <c r="G573" s="120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3.5" customHeight="1">
      <c r="A574" s="111"/>
      <c r="B574" s="120"/>
      <c r="C574" s="120"/>
      <c r="D574" s="120"/>
      <c r="E574" s="120"/>
      <c r="F574" s="120"/>
      <c r="G574" s="120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3.5" customHeight="1">
      <c r="A575" s="111"/>
      <c r="B575" s="120"/>
      <c r="C575" s="120"/>
      <c r="D575" s="120"/>
      <c r="E575" s="120"/>
      <c r="F575" s="120"/>
      <c r="G575" s="120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3.5" customHeight="1">
      <c r="A576" s="111"/>
      <c r="B576" s="120"/>
      <c r="C576" s="120"/>
      <c r="D576" s="120"/>
      <c r="E576" s="120"/>
      <c r="F576" s="120"/>
      <c r="G576" s="120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3.5" customHeight="1">
      <c r="A577" s="111"/>
      <c r="B577" s="120"/>
      <c r="C577" s="120"/>
      <c r="D577" s="120"/>
      <c r="E577" s="120"/>
      <c r="F577" s="120"/>
      <c r="G577" s="120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3.5" customHeight="1">
      <c r="A578" s="111"/>
      <c r="B578" s="120"/>
      <c r="C578" s="120"/>
      <c r="D578" s="120"/>
      <c r="E578" s="120"/>
      <c r="F578" s="120"/>
      <c r="G578" s="120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3.5" customHeight="1">
      <c r="A579" s="111"/>
      <c r="B579" s="120"/>
      <c r="C579" s="120"/>
      <c r="D579" s="120"/>
      <c r="E579" s="120"/>
      <c r="F579" s="120"/>
      <c r="G579" s="120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3.5" customHeight="1">
      <c r="A580" s="111"/>
      <c r="B580" s="120"/>
      <c r="C580" s="120"/>
      <c r="D580" s="120"/>
      <c r="E580" s="120"/>
      <c r="F580" s="120"/>
      <c r="G580" s="120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3.5" customHeight="1">
      <c r="A581" s="111"/>
      <c r="B581" s="120"/>
      <c r="C581" s="120"/>
      <c r="D581" s="120"/>
      <c r="E581" s="120"/>
      <c r="F581" s="120"/>
      <c r="G581" s="120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3.5" customHeight="1">
      <c r="A582" s="111"/>
      <c r="B582" s="120"/>
      <c r="C582" s="120"/>
      <c r="D582" s="120"/>
      <c r="E582" s="120"/>
      <c r="F582" s="120"/>
      <c r="G582" s="120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3.5" customHeight="1">
      <c r="A583" s="111"/>
      <c r="B583" s="120"/>
      <c r="C583" s="120"/>
      <c r="D583" s="120"/>
      <c r="E583" s="120"/>
      <c r="F583" s="120"/>
      <c r="G583" s="120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3.5" customHeight="1">
      <c r="A584" s="111"/>
      <c r="B584" s="120"/>
      <c r="C584" s="120"/>
      <c r="D584" s="120"/>
      <c r="E584" s="120"/>
      <c r="F584" s="120"/>
      <c r="G584" s="120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3.5" customHeight="1">
      <c r="A585" s="111"/>
      <c r="B585" s="120"/>
      <c r="C585" s="120"/>
      <c r="D585" s="120"/>
      <c r="E585" s="120"/>
      <c r="F585" s="120"/>
      <c r="G585" s="120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3.5" customHeight="1">
      <c r="A586" s="111"/>
      <c r="B586" s="120"/>
      <c r="C586" s="120"/>
      <c r="D586" s="120"/>
      <c r="E586" s="120"/>
      <c r="F586" s="120"/>
      <c r="G586" s="120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3.5" customHeight="1">
      <c r="A587" s="111"/>
      <c r="B587" s="120"/>
      <c r="C587" s="120"/>
      <c r="D587" s="120"/>
      <c r="E587" s="120"/>
      <c r="F587" s="120"/>
      <c r="G587" s="120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3.5" customHeight="1">
      <c r="A588" s="111"/>
      <c r="B588" s="120"/>
      <c r="C588" s="120"/>
      <c r="D588" s="120"/>
      <c r="E588" s="120"/>
      <c r="F588" s="120"/>
      <c r="G588" s="120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3.5" customHeight="1">
      <c r="A589" s="111"/>
      <c r="B589" s="120"/>
      <c r="C589" s="120"/>
      <c r="D589" s="120"/>
      <c r="E589" s="120"/>
      <c r="F589" s="120"/>
      <c r="G589" s="120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3.5" customHeight="1">
      <c r="A590" s="111"/>
      <c r="B590" s="120"/>
      <c r="C590" s="120"/>
      <c r="D590" s="120"/>
      <c r="E590" s="120"/>
      <c r="F590" s="120"/>
      <c r="G590" s="120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3.5" customHeight="1">
      <c r="A591" s="111"/>
      <c r="B591" s="120"/>
      <c r="C591" s="120"/>
      <c r="D591" s="120"/>
      <c r="E591" s="120"/>
      <c r="F591" s="120"/>
      <c r="G591" s="120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3.5" customHeight="1">
      <c r="A592" s="111"/>
      <c r="B592" s="120"/>
      <c r="C592" s="120"/>
      <c r="D592" s="120"/>
      <c r="E592" s="120"/>
      <c r="F592" s="120"/>
      <c r="G592" s="120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3.5" customHeight="1">
      <c r="A593" s="111"/>
      <c r="B593" s="120"/>
      <c r="C593" s="120"/>
      <c r="D593" s="120"/>
      <c r="E593" s="120"/>
      <c r="F593" s="120"/>
      <c r="G593" s="120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3.5" customHeight="1">
      <c r="A594" s="111"/>
      <c r="B594" s="120"/>
      <c r="C594" s="120"/>
      <c r="D594" s="120"/>
      <c r="E594" s="120"/>
      <c r="F594" s="120"/>
      <c r="G594" s="120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3.5" customHeight="1">
      <c r="A595" s="111"/>
      <c r="B595" s="120"/>
      <c r="C595" s="120"/>
      <c r="D595" s="120"/>
      <c r="E595" s="120"/>
      <c r="F595" s="120"/>
      <c r="G595" s="120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3.5" customHeight="1">
      <c r="A596" s="111"/>
      <c r="B596" s="120"/>
      <c r="C596" s="120"/>
      <c r="D596" s="120"/>
      <c r="E596" s="120"/>
      <c r="F596" s="120"/>
      <c r="G596" s="120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3.5" customHeight="1">
      <c r="A597" s="111"/>
      <c r="B597" s="120"/>
      <c r="C597" s="120"/>
      <c r="D597" s="120"/>
      <c r="E597" s="120"/>
      <c r="F597" s="120"/>
      <c r="G597" s="120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3.5" customHeight="1">
      <c r="A598" s="111"/>
      <c r="B598" s="120"/>
      <c r="C598" s="120"/>
      <c r="D598" s="120"/>
      <c r="E598" s="120"/>
      <c r="F598" s="120"/>
      <c r="G598" s="120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3.5" customHeight="1">
      <c r="A599" s="111"/>
      <c r="B599" s="120"/>
      <c r="C599" s="120"/>
      <c r="D599" s="120"/>
      <c r="E599" s="120"/>
      <c r="F599" s="120"/>
      <c r="G599" s="120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3.5" customHeight="1">
      <c r="A600" s="111"/>
      <c r="B600" s="120"/>
      <c r="C600" s="120"/>
      <c r="D600" s="120"/>
      <c r="E600" s="120"/>
      <c r="F600" s="120"/>
      <c r="G600" s="120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3.5" customHeight="1">
      <c r="A601" s="111"/>
      <c r="B601" s="120"/>
      <c r="C601" s="120"/>
      <c r="D601" s="120"/>
      <c r="E601" s="120"/>
      <c r="F601" s="120"/>
      <c r="G601" s="120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3.5" customHeight="1">
      <c r="A602" s="111"/>
      <c r="B602" s="120"/>
      <c r="C602" s="120"/>
      <c r="D602" s="120"/>
      <c r="E602" s="120"/>
      <c r="F602" s="120"/>
      <c r="G602" s="120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3.5" customHeight="1">
      <c r="A603" s="111"/>
      <c r="B603" s="120"/>
      <c r="C603" s="120"/>
      <c r="D603" s="120"/>
      <c r="E603" s="120"/>
      <c r="F603" s="120"/>
      <c r="G603" s="120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3.5" customHeight="1">
      <c r="A604" s="111"/>
      <c r="B604" s="120"/>
      <c r="C604" s="120"/>
      <c r="D604" s="120"/>
      <c r="E604" s="120"/>
      <c r="F604" s="120"/>
      <c r="G604" s="120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3.5" customHeight="1">
      <c r="A605" s="111"/>
      <c r="B605" s="120"/>
      <c r="C605" s="120"/>
      <c r="D605" s="120"/>
      <c r="E605" s="120"/>
      <c r="F605" s="120"/>
      <c r="G605" s="120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3.5" customHeight="1">
      <c r="A606" s="111"/>
      <c r="B606" s="120"/>
      <c r="C606" s="120"/>
      <c r="D606" s="120"/>
      <c r="E606" s="120"/>
      <c r="F606" s="120"/>
      <c r="G606" s="120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3.5" customHeight="1">
      <c r="A607" s="111"/>
      <c r="B607" s="120"/>
      <c r="C607" s="120"/>
      <c r="D607" s="120"/>
      <c r="E607" s="120"/>
      <c r="F607" s="120"/>
      <c r="G607" s="120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3.5" customHeight="1">
      <c r="A608" s="111"/>
      <c r="B608" s="120"/>
      <c r="C608" s="120"/>
      <c r="D608" s="120"/>
      <c r="E608" s="120"/>
      <c r="F608" s="120"/>
      <c r="G608" s="120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3.5" customHeight="1">
      <c r="A609" s="111"/>
      <c r="B609" s="120"/>
      <c r="C609" s="120"/>
      <c r="D609" s="120"/>
      <c r="E609" s="120"/>
      <c r="F609" s="120"/>
      <c r="G609" s="120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3.5" customHeight="1">
      <c r="A610" s="111"/>
      <c r="B610" s="120"/>
      <c r="C610" s="120"/>
      <c r="D610" s="120"/>
      <c r="E610" s="120"/>
      <c r="F610" s="120"/>
      <c r="G610" s="120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3.5" customHeight="1">
      <c r="A611" s="111"/>
      <c r="B611" s="120"/>
      <c r="C611" s="120"/>
      <c r="D611" s="120"/>
      <c r="E611" s="120"/>
      <c r="F611" s="120"/>
      <c r="G611" s="120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3.5" customHeight="1">
      <c r="A612" s="111"/>
      <c r="B612" s="120"/>
      <c r="C612" s="120"/>
      <c r="D612" s="120"/>
      <c r="E612" s="120"/>
      <c r="F612" s="120"/>
      <c r="G612" s="120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3.5" customHeight="1">
      <c r="A613" s="111"/>
      <c r="B613" s="120"/>
      <c r="C613" s="120"/>
      <c r="D613" s="120"/>
      <c r="E613" s="120"/>
      <c r="F613" s="120"/>
      <c r="G613" s="120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3.5" customHeight="1">
      <c r="A614" s="111"/>
      <c r="B614" s="120"/>
      <c r="C614" s="120"/>
      <c r="D614" s="120"/>
      <c r="E614" s="120"/>
      <c r="F614" s="120"/>
      <c r="G614" s="120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3.5" customHeight="1">
      <c r="A615" s="111"/>
      <c r="B615" s="120"/>
      <c r="C615" s="120"/>
      <c r="D615" s="120"/>
      <c r="E615" s="120"/>
      <c r="F615" s="120"/>
      <c r="G615" s="120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3.5" customHeight="1">
      <c r="A616" s="111"/>
      <c r="B616" s="120"/>
      <c r="C616" s="120"/>
      <c r="D616" s="120"/>
      <c r="E616" s="120"/>
      <c r="F616" s="120"/>
      <c r="G616" s="120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3.5" customHeight="1">
      <c r="A617" s="111"/>
      <c r="B617" s="120"/>
      <c r="C617" s="120"/>
      <c r="D617" s="120"/>
      <c r="E617" s="120"/>
      <c r="F617" s="120"/>
      <c r="G617" s="120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3.5" customHeight="1">
      <c r="A618" s="111"/>
      <c r="B618" s="120"/>
      <c r="C618" s="120"/>
      <c r="D618" s="120"/>
      <c r="E618" s="120"/>
      <c r="F618" s="120"/>
      <c r="G618" s="120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3.5" customHeight="1">
      <c r="A619" s="111"/>
      <c r="B619" s="120"/>
      <c r="C619" s="120"/>
      <c r="D619" s="120"/>
      <c r="E619" s="120"/>
      <c r="F619" s="120"/>
      <c r="G619" s="120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3.5" customHeight="1">
      <c r="A620" s="111"/>
      <c r="B620" s="120"/>
      <c r="C620" s="120"/>
      <c r="D620" s="120"/>
      <c r="E620" s="120"/>
      <c r="F620" s="120"/>
      <c r="G620" s="120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3.5" customHeight="1">
      <c r="A621" s="111"/>
      <c r="B621" s="120"/>
      <c r="C621" s="120"/>
      <c r="D621" s="120"/>
      <c r="E621" s="120"/>
      <c r="F621" s="120"/>
      <c r="G621" s="120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3.5" customHeight="1">
      <c r="A622" s="111"/>
      <c r="B622" s="120"/>
      <c r="C622" s="120"/>
      <c r="D622" s="120"/>
      <c r="E622" s="120"/>
      <c r="F622" s="120"/>
      <c r="G622" s="120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3.5" customHeight="1">
      <c r="A623" s="111"/>
      <c r="B623" s="120"/>
      <c r="C623" s="120"/>
      <c r="D623" s="120"/>
      <c r="E623" s="120"/>
      <c r="F623" s="120"/>
      <c r="G623" s="120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3.5" customHeight="1">
      <c r="A624" s="111"/>
      <c r="B624" s="120"/>
      <c r="C624" s="120"/>
      <c r="D624" s="120"/>
      <c r="E624" s="120"/>
      <c r="F624" s="120"/>
      <c r="G624" s="120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3.5" customHeight="1">
      <c r="A625" s="111"/>
      <c r="B625" s="120"/>
      <c r="C625" s="120"/>
      <c r="D625" s="120"/>
      <c r="E625" s="120"/>
      <c r="F625" s="120"/>
      <c r="G625" s="120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3.5" customHeight="1">
      <c r="A626" s="111"/>
      <c r="B626" s="120"/>
      <c r="C626" s="120"/>
      <c r="D626" s="120"/>
      <c r="E626" s="120"/>
      <c r="F626" s="120"/>
      <c r="G626" s="120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3.5" customHeight="1">
      <c r="A627" s="111"/>
      <c r="B627" s="120"/>
      <c r="C627" s="120"/>
      <c r="D627" s="120"/>
      <c r="E627" s="120"/>
      <c r="F627" s="120"/>
      <c r="G627" s="120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3.5" customHeight="1">
      <c r="A628" s="111"/>
      <c r="B628" s="120"/>
      <c r="C628" s="120"/>
      <c r="D628" s="120"/>
      <c r="E628" s="120"/>
      <c r="F628" s="120"/>
      <c r="G628" s="120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3.5" customHeight="1">
      <c r="A629" s="111"/>
      <c r="B629" s="120"/>
      <c r="C629" s="120"/>
      <c r="D629" s="120"/>
      <c r="E629" s="120"/>
      <c r="F629" s="120"/>
      <c r="G629" s="120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3.5" customHeight="1">
      <c r="A630" s="111"/>
      <c r="B630" s="120"/>
      <c r="C630" s="120"/>
      <c r="D630" s="120"/>
      <c r="E630" s="120"/>
      <c r="F630" s="120"/>
      <c r="G630" s="120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3.5" customHeight="1">
      <c r="A631" s="111"/>
      <c r="B631" s="120"/>
      <c r="C631" s="120"/>
      <c r="D631" s="120"/>
      <c r="E631" s="120"/>
      <c r="F631" s="120"/>
      <c r="G631" s="120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3.5" customHeight="1">
      <c r="A632" s="111"/>
      <c r="B632" s="120"/>
      <c r="C632" s="120"/>
      <c r="D632" s="120"/>
      <c r="E632" s="120"/>
      <c r="F632" s="120"/>
      <c r="G632" s="120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3.5" customHeight="1">
      <c r="A633" s="111"/>
      <c r="B633" s="120"/>
      <c r="C633" s="120"/>
      <c r="D633" s="120"/>
      <c r="E633" s="120"/>
      <c r="F633" s="120"/>
      <c r="G633" s="120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3.5" customHeight="1">
      <c r="A634" s="111"/>
      <c r="B634" s="120"/>
      <c r="C634" s="120"/>
      <c r="D634" s="120"/>
      <c r="E634" s="120"/>
      <c r="F634" s="120"/>
      <c r="G634" s="120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3.5" customHeight="1">
      <c r="A635" s="111"/>
      <c r="B635" s="120"/>
      <c r="C635" s="120"/>
      <c r="D635" s="120"/>
      <c r="E635" s="120"/>
      <c r="F635" s="120"/>
      <c r="G635" s="120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3.5" customHeight="1">
      <c r="A636" s="111"/>
      <c r="B636" s="120"/>
      <c r="C636" s="120"/>
      <c r="D636" s="120"/>
      <c r="E636" s="120"/>
      <c r="F636" s="120"/>
      <c r="G636" s="120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3.5" customHeight="1">
      <c r="A637" s="111"/>
      <c r="B637" s="120"/>
      <c r="C637" s="120"/>
      <c r="D637" s="120"/>
      <c r="E637" s="120"/>
      <c r="F637" s="120"/>
      <c r="G637" s="120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3.5" customHeight="1">
      <c r="A638" s="111"/>
      <c r="B638" s="120"/>
      <c r="C638" s="120"/>
      <c r="D638" s="120"/>
      <c r="E638" s="120"/>
      <c r="F638" s="120"/>
      <c r="G638" s="120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3.5" customHeight="1">
      <c r="A639" s="111"/>
      <c r="B639" s="120"/>
      <c r="C639" s="120"/>
      <c r="D639" s="120"/>
      <c r="E639" s="120"/>
      <c r="F639" s="120"/>
      <c r="G639" s="120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3.5" customHeight="1">
      <c r="A640" s="111"/>
      <c r="B640" s="120"/>
      <c r="C640" s="120"/>
      <c r="D640" s="120"/>
      <c r="E640" s="120"/>
      <c r="F640" s="120"/>
      <c r="G640" s="120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3.5" customHeight="1">
      <c r="A641" s="111"/>
      <c r="B641" s="120"/>
      <c r="C641" s="120"/>
      <c r="D641" s="120"/>
      <c r="E641" s="120"/>
      <c r="F641" s="120"/>
      <c r="G641" s="120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3.5" customHeight="1">
      <c r="A642" s="111"/>
      <c r="B642" s="120"/>
      <c r="C642" s="120"/>
      <c r="D642" s="120"/>
      <c r="E642" s="120"/>
      <c r="F642" s="120"/>
      <c r="G642" s="120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3.5" customHeight="1">
      <c r="A643" s="111"/>
      <c r="B643" s="120"/>
      <c r="C643" s="120"/>
      <c r="D643" s="120"/>
      <c r="E643" s="120"/>
      <c r="F643" s="120"/>
      <c r="G643" s="120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3.5" customHeight="1">
      <c r="A644" s="111"/>
      <c r="B644" s="120"/>
      <c r="C644" s="120"/>
      <c r="D644" s="120"/>
      <c r="E644" s="120"/>
      <c r="F644" s="120"/>
      <c r="G644" s="120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3.5" customHeight="1">
      <c r="A645" s="111"/>
      <c r="B645" s="120"/>
      <c r="C645" s="120"/>
      <c r="D645" s="120"/>
      <c r="E645" s="120"/>
      <c r="F645" s="120"/>
      <c r="G645" s="120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3.5" customHeight="1">
      <c r="A646" s="111"/>
      <c r="B646" s="120"/>
      <c r="C646" s="120"/>
      <c r="D646" s="120"/>
      <c r="E646" s="120"/>
      <c r="F646" s="120"/>
      <c r="G646" s="120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3.5" customHeight="1">
      <c r="A647" s="111"/>
      <c r="B647" s="120"/>
      <c r="C647" s="120"/>
      <c r="D647" s="120"/>
      <c r="E647" s="120"/>
      <c r="F647" s="120"/>
      <c r="G647" s="120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3.5" customHeight="1">
      <c r="A648" s="111"/>
      <c r="B648" s="120"/>
      <c r="C648" s="120"/>
      <c r="D648" s="120"/>
      <c r="E648" s="120"/>
      <c r="F648" s="120"/>
      <c r="G648" s="120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3.5" customHeight="1">
      <c r="A649" s="111"/>
      <c r="B649" s="120"/>
      <c r="C649" s="120"/>
      <c r="D649" s="120"/>
      <c r="E649" s="120"/>
      <c r="F649" s="120"/>
      <c r="G649" s="120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3.5" customHeight="1">
      <c r="A650" s="111"/>
      <c r="B650" s="120"/>
      <c r="C650" s="120"/>
      <c r="D650" s="120"/>
      <c r="E650" s="120"/>
      <c r="F650" s="120"/>
      <c r="G650" s="120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3.5" customHeight="1">
      <c r="A651" s="111"/>
      <c r="B651" s="120"/>
      <c r="C651" s="120"/>
      <c r="D651" s="120"/>
      <c r="E651" s="120"/>
      <c r="F651" s="120"/>
      <c r="G651" s="120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3.5" customHeight="1">
      <c r="A652" s="111"/>
      <c r="B652" s="120"/>
      <c r="C652" s="120"/>
      <c r="D652" s="120"/>
      <c r="E652" s="120"/>
      <c r="F652" s="120"/>
      <c r="G652" s="120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3.5" customHeight="1">
      <c r="A653" s="111"/>
      <c r="B653" s="120"/>
      <c r="C653" s="120"/>
      <c r="D653" s="120"/>
      <c r="E653" s="120"/>
      <c r="F653" s="120"/>
      <c r="G653" s="120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3.5" customHeight="1">
      <c r="A654" s="111"/>
      <c r="B654" s="120"/>
      <c r="C654" s="120"/>
      <c r="D654" s="120"/>
      <c r="E654" s="120"/>
      <c r="F654" s="120"/>
      <c r="G654" s="120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3.5" customHeight="1">
      <c r="A655" s="111"/>
      <c r="B655" s="120"/>
      <c r="C655" s="120"/>
      <c r="D655" s="120"/>
      <c r="E655" s="120"/>
      <c r="F655" s="120"/>
      <c r="G655" s="120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3.5" customHeight="1">
      <c r="A656" s="111"/>
      <c r="B656" s="120"/>
      <c r="C656" s="120"/>
      <c r="D656" s="120"/>
      <c r="E656" s="120"/>
      <c r="F656" s="120"/>
      <c r="G656" s="120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3.5" customHeight="1">
      <c r="A657" s="111"/>
      <c r="B657" s="120"/>
      <c r="C657" s="120"/>
      <c r="D657" s="120"/>
      <c r="E657" s="120"/>
      <c r="F657" s="120"/>
      <c r="G657" s="120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3.5" customHeight="1">
      <c r="A658" s="111"/>
      <c r="B658" s="120"/>
      <c r="C658" s="120"/>
      <c r="D658" s="120"/>
      <c r="E658" s="120"/>
      <c r="F658" s="120"/>
      <c r="G658" s="120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3.5" customHeight="1">
      <c r="A659" s="111"/>
      <c r="B659" s="120"/>
      <c r="C659" s="120"/>
      <c r="D659" s="120"/>
      <c r="E659" s="120"/>
      <c r="F659" s="120"/>
      <c r="G659" s="120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3.5" customHeight="1">
      <c r="A660" s="111"/>
      <c r="B660" s="120"/>
      <c r="C660" s="120"/>
      <c r="D660" s="120"/>
      <c r="E660" s="120"/>
      <c r="F660" s="120"/>
      <c r="G660" s="120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3.5" customHeight="1">
      <c r="A661" s="111"/>
      <c r="B661" s="120"/>
      <c r="C661" s="120"/>
      <c r="D661" s="120"/>
      <c r="E661" s="120"/>
      <c r="F661" s="120"/>
      <c r="G661" s="120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3.5" customHeight="1">
      <c r="A662" s="111"/>
      <c r="B662" s="120"/>
      <c r="C662" s="120"/>
      <c r="D662" s="120"/>
      <c r="E662" s="120"/>
      <c r="F662" s="120"/>
      <c r="G662" s="120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3.5" customHeight="1">
      <c r="A663" s="111"/>
      <c r="B663" s="120"/>
      <c r="C663" s="120"/>
      <c r="D663" s="120"/>
      <c r="E663" s="120"/>
      <c r="F663" s="120"/>
      <c r="G663" s="120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3.5" customHeight="1">
      <c r="A664" s="111"/>
      <c r="B664" s="120"/>
      <c r="C664" s="120"/>
      <c r="D664" s="120"/>
      <c r="E664" s="120"/>
      <c r="F664" s="120"/>
      <c r="G664" s="120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3.5" customHeight="1">
      <c r="A665" s="111"/>
      <c r="B665" s="120"/>
      <c r="C665" s="120"/>
      <c r="D665" s="120"/>
      <c r="E665" s="120"/>
      <c r="F665" s="120"/>
      <c r="G665" s="120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3.5" customHeight="1">
      <c r="A666" s="111"/>
      <c r="B666" s="120"/>
      <c r="C666" s="120"/>
      <c r="D666" s="120"/>
      <c r="E666" s="120"/>
      <c r="F666" s="120"/>
      <c r="G666" s="120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3.5" customHeight="1">
      <c r="A667" s="111"/>
      <c r="B667" s="120"/>
      <c r="C667" s="120"/>
      <c r="D667" s="120"/>
      <c r="E667" s="120"/>
      <c r="F667" s="120"/>
      <c r="G667" s="120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3.5" customHeight="1">
      <c r="A668" s="111"/>
      <c r="B668" s="120"/>
      <c r="C668" s="120"/>
      <c r="D668" s="120"/>
      <c r="E668" s="120"/>
      <c r="F668" s="120"/>
      <c r="G668" s="120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3.5" customHeight="1">
      <c r="A669" s="111"/>
      <c r="B669" s="120"/>
      <c r="C669" s="120"/>
      <c r="D669" s="120"/>
      <c r="E669" s="120"/>
      <c r="F669" s="120"/>
      <c r="G669" s="120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3.5" customHeight="1">
      <c r="A670" s="111"/>
      <c r="B670" s="120"/>
      <c r="C670" s="120"/>
      <c r="D670" s="120"/>
      <c r="E670" s="120"/>
      <c r="F670" s="120"/>
      <c r="G670" s="120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3.5" customHeight="1">
      <c r="A671" s="111"/>
      <c r="B671" s="120"/>
      <c r="C671" s="120"/>
      <c r="D671" s="120"/>
      <c r="E671" s="120"/>
      <c r="F671" s="120"/>
      <c r="G671" s="120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3.5" customHeight="1">
      <c r="A672" s="111"/>
      <c r="B672" s="120"/>
      <c r="C672" s="120"/>
      <c r="D672" s="120"/>
      <c r="E672" s="120"/>
      <c r="F672" s="120"/>
      <c r="G672" s="120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3.5" customHeight="1">
      <c r="A673" s="111"/>
      <c r="B673" s="120"/>
      <c r="C673" s="120"/>
      <c r="D673" s="120"/>
      <c r="E673" s="120"/>
      <c r="F673" s="120"/>
      <c r="G673" s="120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3.5" customHeight="1">
      <c r="A674" s="111"/>
      <c r="B674" s="120"/>
      <c r="C674" s="120"/>
      <c r="D674" s="120"/>
      <c r="E674" s="120"/>
      <c r="F674" s="120"/>
      <c r="G674" s="120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3.5" customHeight="1">
      <c r="A675" s="111"/>
      <c r="B675" s="120"/>
      <c r="C675" s="120"/>
      <c r="D675" s="120"/>
      <c r="E675" s="120"/>
      <c r="F675" s="120"/>
      <c r="G675" s="120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3.5" customHeight="1">
      <c r="A676" s="111"/>
      <c r="B676" s="120"/>
      <c r="C676" s="120"/>
      <c r="D676" s="120"/>
      <c r="E676" s="120"/>
      <c r="F676" s="120"/>
      <c r="G676" s="120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3.5" customHeight="1">
      <c r="A677" s="111"/>
      <c r="B677" s="120"/>
      <c r="C677" s="120"/>
      <c r="D677" s="120"/>
      <c r="E677" s="120"/>
      <c r="F677" s="120"/>
      <c r="G677" s="120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3.5" customHeight="1">
      <c r="A678" s="111"/>
      <c r="B678" s="120"/>
      <c r="C678" s="120"/>
      <c r="D678" s="120"/>
      <c r="E678" s="120"/>
      <c r="F678" s="120"/>
      <c r="G678" s="120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3.5" customHeight="1">
      <c r="A679" s="111"/>
      <c r="B679" s="120"/>
      <c r="C679" s="120"/>
      <c r="D679" s="120"/>
      <c r="E679" s="120"/>
      <c r="F679" s="120"/>
      <c r="G679" s="120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3.5" customHeight="1">
      <c r="A680" s="111"/>
      <c r="B680" s="120"/>
      <c r="C680" s="120"/>
      <c r="D680" s="120"/>
      <c r="E680" s="120"/>
      <c r="F680" s="120"/>
      <c r="G680" s="120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3.5" customHeight="1">
      <c r="A681" s="111"/>
      <c r="B681" s="120"/>
      <c r="C681" s="120"/>
      <c r="D681" s="120"/>
      <c r="E681" s="120"/>
      <c r="F681" s="120"/>
      <c r="G681" s="120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3.5" customHeight="1">
      <c r="A682" s="111"/>
      <c r="B682" s="120"/>
      <c r="C682" s="120"/>
      <c r="D682" s="120"/>
      <c r="E682" s="120"/>
      <c r="F682" s="120"/>
      <c r="G682" s="120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3.5" customHeight="1">
      <c r="A683" s="111"/>
      <c r="B683" s="120"/>
      <c r="C683" s="120"/>
      <c r="D683" s="120"/>
      <c r="E683" s="120"/>
      <c r="F683" s="120"/>
      <c r="G683" s="120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3.5" customHeight="1">
      <c r="A684" s="111"/>
      <c r="B684" s="120"/>
      <c r="C684" s="120"/>
      <c r="D684" s="120"/>
      <c r="E684" s="120"/>
      <c r="F684" s="120"/>
      <c r="G684" s="120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3.5" customHeight="1">
      <c r="A685" s="111"/>
      <c r="B685" s="120"/>
      <c r="C685" s="120"/>
      <c r="D685" s="120"/>
      <c r="E685" s="120"/>
      <c r="F685" s="120"/>
      <c r="G685" s="120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3.5" customHeight="1">
      <c r="A686" s="111"/>
      <c r="B686" s="120"/>
      <c r="C686" s="120"/>
      <c r="D686" s="120"/>
      <c r="E686" s="120"/>
      <c r="F686" s="120"/>
      <c r="G686" s="120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3.5" customHeight="1">
      <c r="A687" s="111"/>
      <c r="B687" s="120"/>
      <c r="C687" s="120"/>
      <c r="D687" s="120"/>
      <c r="E687" s="120"/>
      <c r="F687" s="120"/>
      <c r="G687" s="120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3.5" customHeight="1">
      <c r="A688" s="111"/>
      <c r="B688" s="120"/>
      <c r="C688" s="120"/>
      <c r="D688" s="120"/>
      <c r="E688" s="120"/>
      <c r="F688" s="120"/>
      <c r="G688" s="120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3.5" customHeight="1">
      <c r="A689" s="111"/>
      <c r="B689" s="120"/>
      <c r="C689" s="120"/>
      <c r="D689" s="120"/>
      <c r="E689" s="120"/>
      <c r="F689" s="120"/>
      <c r="G689" s="120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3.5" customHeight="1">
      <c r="A690" s="111"/>
      <c r="B690" s="120"/>
      <c r="C690" s="120"/>
      <c r="D690" s="120"/>
      <c r="E690" s="120"/>
      <c r="F690" s="120"/>
      <c r="G690" s="120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3.5" customHeight="1">
      <c r="A691" s="111"/>
      <c r="B691" s="120"/>
      <c r="C691" s="120"/>
      <c r="D691" s="120"/>
      <c r="E691" s="120"/>
      <c r="F691" s="120"/>
      <c r="G691" s="120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3.5" customHeight="1">
      <c r="A692" s="111"/>
      <c r="B692" s="120"/>
      <c r="C692" s="120"/>
      <c r="D692" s="120"/>
      <c r="E692" s="120"/>
      <c r="F692" s="120"/>
      <c r="G692" s="120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3.5" customHeight="1">
      <c r="A693" s="111"/>
      <c r="B693" s="120"/>
      <c r="C693" s="120"/>
      <c r="D693" s="120"/>
      <c r="E693" s="120"/>
      <c r="F693" s="120"/>
      <c r="G693" s="120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3.5" customHeight="1">
      <c r="A694" s="111"/>
      <c r="B694" s="120"/>
      <c r="C694" s="120"/>
      <c r="D694" s="120"/>
      <c r="E694" s="120"/>
      <c r="F694" s="120"/>
      <c r="G694" s="120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3.5" customHeight="1">
      <c r="A695" s="111"/>
      <c r="B695" s="120"/>
      <c r="C695" s="120"/>
      <c r="D695" s="120"/>
      <c r="E695" s="120"/>
      <c r="F695" s="120"/>
      <c r="G695" s="120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3.5" customHeight="1">
      <c r="A696" s="111"/>
      <c r="B696" s="120"/>
      <c r="C696" s="120"/>
      <c r="D696" s="120"/>
      <c r="E696" s="120"/>
      <c r="F696" s="120"/>
      <c r="G696" s="120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3.5" customHeight="1">
      <c r="A697" s="111"/>
      <c r="B697" s="120"/>
      <c r="C697" s="120"/>
      <c r="D697" s="120"/>
      <c r="E697" s="120"/>
      <c r="F697" s="120"/>
      <c r="G697" s="120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3.5" customHeight="1">
      <c r="A698" s="111"/>
      <c r="B698" s="120"/>
      <c r="C698" s="120"/>
      <c r="D698" s="120"/>
      <c r="E698" s="120"/>
      <c r="F698" s="120"/>
      <c r="G698" s="120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3.5" customHeight="1">
      <c r="A699" s="111"/>
      <c r="B699" s="120"/>
      <c r="C699" s="120"/>
      <c r="D699" s="120"/>
      <c r="E699" s="120"/>
      <c r="F699" s="120"/>
      <c r="G699" s="120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3.5" customHeight="1">
      <c r="A700" s="111"/>
      <c r="B700" s="120"/>
      <c r="C700" s="120"/>
      <c r="D700" s="120"/>
      <c r="E700" s="120"/>
      <c r="F700" s="120"/>
      <c r="G700" s="120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3.5" customHeight="1">
      <c r="A701" s="111"/>
      <c r="B701" s="120"/>
      <c r="C701" s="120"/>
      <c r="D701" s="120"/>
      <c r="E701" s="120"/>
      <c r="F701" s="120"/>
      <c r="G701" s="120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3.5" customHeight="1">
      <c r="A702" s="111"/>
      <c r="B702" s="120"/>
      <c r="C702" s="120"/>
      <c r="D702" s="120"/>
      <c r="E702" s="120"/>
      <c r="F702" s="120"/>
      <c r="G702" s="120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3.5" customHeight="1">
      <c r="A703" s="111"/>
      <c r="B703" s="120"/>
      <c r="C703" s="120"/>
      <c r="D703" s="120"/>
      <c r="E703" s="120"/>
      <c r="F703" s="120"/>
      <c r="G703" s="120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3.5" customHeight="1">
      <c r="A704" s="111"/>
      <c r="B704" s="120"/>
      <c r="C704" s="120"/>
      <c r="D704" s="120"/>
      <c r="E704" s="120"/>
      <c r="F704" s="120"/>
      <c r="G704" s="120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3.5" customHeight="1">
      <c r="A705" s="111"/>
      <c r="B705" s="120"/>
      <c r="C705" s="120"/>
      <c r="D705" s="120"/>
      <c r="E705" s="120"/>
      <c r="F705" s="120"/>
      <c r="G705" s="120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3.5" customHeight="1">
      <c r="A706" s="111"/>
      <c r="B706" s="120"/>
      <c r="C706" s="120"/>
      <c r="D706" s="120"/>
      <c r="E706" s="120"/>
      <c r="F706" s="120"/>
      <c r="G706" s="120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3.5" customHeight="1">
      <c r="A707" s="111"/>
      <c r="B707" s="120"/>
      <c r="C707" s="120"/>
      <c r="D707" s="120"/>
      <c r="E707" s="120"/>
      <c r="F707" s="120"/>
      <c r="G707" s="120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3.5" customHeight="1">
      <c r="A708" s="111"/>
      <c r="B708" s="120"/>
      <c r="C708" s="120"/>
      <c r="D708" s="120"/>
      <c r="E708" s="120"/>
      <c r="F708" s="120"/>
      <c r="G708" s="120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3.5" customHeight="1">
      <c r="A709" s="111"/>
      <c r="B709" s="120"/>
      <c r="C709" s="120"/>
      <c r="D709" s="120"/>
      <c r="E709" s="120"/>
      <c r="F709" s="120"/>
      <c r="G709" s="120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3.5" customHeight="1">
      <c r="A710" s="111"/>
      <c r="B710" s="120"/>
      <c r="C710" s="120"/>
      <c r="D710" s="120"/>
      <c r="E710" s="120"/>
      <c r="F710" s="120"/>
      <c r="G710" s="120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3.5" customHeight="1">
      <c r="A711" s="111"/>
      <c r="B711" s="120"/>
      <c r="C711" s="120"/>
      <c r="D711" s="120"/>
      <c r="E711" s="120"/>
      <c r="F711" s="120"/>
      <c r="G711" s="120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3.5" customHeight="1">
      <c r="A712" s="111"/>
      <c r="B712" s="120"/>
      <c r="C712" s="120"/>
      <c r="D712" s="120"/>
      <c r="E712" s="120"/>
      <c r="F712" s="120"/>
      <c r="G712" s="120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3.5" customHeight="1">
      <c r="A713" s="111"/>
      <c r="B713" s="120"/>
      <c r="C713" s="120"/>
      <c r="D713" s="120"/>
      <c r="E713" s="120"/>
      <c r="F713" s="120"/>
      <c r="G713" s="120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3.5" customHeight="1">
      <c r="A714" s="111"/>
      <c r="B714" s="120"/>
      <c r="C714" s="120"/>
      <c r="D714" s="120"/>
      <c r="E714" s="120"/>
      <c r="F714" s="120"/>
      <c r="G714" s="120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3.5" customHeight="1">
      <c r="A715" s="111"/>
      <c r="B715" s="120"/>
      <c r="C715" s="120"/>
      <c r="D715" s="120"/>
      <c r="E715" s="120"/>
      <c r="F715" s="120"/>
      <c r="G715" s="120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3.5" customHeight="1">
      <c r="A716" s="111"/>
      <c r="B716" s="120"/>
      <c r="C716" s="120"/>
      <c r="D716" s="120"/>
      <c r="E716" s="120"/>
      <c r="F716" s="120"/>
      <c r="G716" s="120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3.5" customHeight="1">
      <c r="A717" s="111"/>
      <c r="B717" s="120"/>
      <c r="C717" s="120"/>
      <c r="D717" s="120"/>
      <c r="E717" s="120"/>
      <c r="F717" s="120"/>
      <c r="G717" s="120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3.5" customHeight="1">
      <c r="A718" s="111"/>
      <c r="B718" s="120"/>
      <c r="C718" s="120"/>
      <c r="D718" s="120"/>
      <c r="E718" s="120"/>
      <c r="F718" s="120"/>
      <c r="G718" s="120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3.5" customHeight="1">
      <c r="A719" s="111"/>
      <c r="B719" s="120"/>
      <c r="C719" s="120"/>
      <c r="D719" s="120"/>
      <c r="E719" s="120"/>
      <c r="F719" s="120"/>
      <c r="G719" s="120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3.5" customHeight="1">
      <c r="A720" s="111"/>
      <c r="B720" s="120"/>
      <c r="C720" s="120"/>
      <c r="D720" s="120"/>
      <c r="E720" s="120"/>
      <c r="F720" s="120"/>
      <c r="G720" s="120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3.5" customHeight="1">
      <c r="A721" s="111"/>
      <c r="B721" s="120"/>
      <c r="C721" s="120"/>
      <c r="D721" s="120"/>
      <c r="E721" s="120"/>
      <c r="F721" s="120"/>
      <c r="G721" s="120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3.5" customHeight="1">
      <c r="A722" s="111"/>
      <c r="B722" s="120"/>
      <c r="C722" s="120"/>
      <c r="D722" s="120"/>
      <c r="E722" s="120"/>
      <c r="F722" s="120"/>
      <c r="G722" s="120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3.5" customHeight="1">
      <c r="A723" s="111"/>
      <c r="B723" s="120"/>
      <c r="C723" s="120"/>
      <c r="D723" s="120"/>
      <c r="E723" s="120"/>
      <c r="F723" s="120"/>
      <c r="G723" s="120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3.5" customHeight="1">
      <c r="A724" s="111"/>
      <c r="B724" s="120"/>
      <c r="C724" s="120"/>
      <c r="D724" s="120"/>
      <c r="E724" s="120"/>
      <c r="F724" s="120"/>
      <c r="G724" s="120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3.5" customHeight="1">
      <c r="A725" s="111"/>
      <c r="B725" s="120"/>
      <c r="C725" s="120"/>
      <c r="D725" s="120"/>
      <c r="E725" s="120"/>
      <c r="F725" s="120"/>
      <c r="G725" s="120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3.5" customHeight="1">
      <c r="A726" s="111"/>
      <c r="B726" s="120"/>
      <c r="C726" s="120"/>
      <c r="D726" s="120"/>
      <c r="E726" s="120"/>
      <c r="F726" s="120"/>
      <c r="G726" s="120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3.5" customHeight="1">
      <c r="A727" s="111"/>
      <c r="B727" s="120"/>
      <c r="C727" s="120"/>
      <c r="D727" s="120"/>
      <c r="E727" s="120"/>
      <c r="F727" s="120"/>
      <c r="G727" s="120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3.5" customHeight="1">
      <c r="A728" s="111"/>
      <c r="B728" s="120"/>
      <c r="C728" s="120"/>
      <c r="D728" s="120"/>
      <c r="E728" s="120"/>
      <c r="F728" s="120"/>
      <c r="G728" s="120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3.5" customHeight="1">
      <c r="A729" s="111"/>
      <c r="B729" s="120"/>
      <c r="C729" s="120"/>
      <c r="D729" s="120"/>
      <c r="E729" s="120"/>
      <c r="F729" s="120"/>
      <c r="G729" s="120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3.5" customHeight="1">
      <c r="A730" s="111"/>
      <c r="B730" s="120"/>
      <c r="C730" s="120"/>
      <c r="D730" s="120"/>
      <c r="E730" s="120"/>
      <c r="F730" s="120"/>
      <c r="G730" s="120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3.5" customHeight="1">
      <c r="A731" s="111"/>
      <c r="B731" s="120"/>
      <c r="C731" s="120"/>
      <c r="D731" s="120"/>
      <c r="E731" s="120"/>
      <c r="F731" s="120"/>
      <c r="G731" s="120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3.5" customHeight="1">
      <c r="A732" s="111"/>
      <c r="B732" s="120"/>
      <c r="C732" s="120"/>
      <c r="D732" s="120"/>
      <c r="E732" s="120"/>
      <c r="F732" s="120"/>
      <c r="G732" s="120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3.5" customHeight="1">
      <c r="A733" s="111"/>
      <c r="B733" s="120"/>
      <c r="C733" s="120"/>
      <c r="D733" s="120"/>
      <c r="E733" s="120"/>
      <c r="F733" s="120"/>
      <c r="G733" s="120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3.5" customHeight="1">
      <c r="A734" s="111"/>
      <c r="B734" s="120"/>
      <c r="C734" s="120"/>
      <c r="D734" s="120"/>
      <c r="E734" s="120"/>
      <c r="F734" s="120"/>
      <c r="G734" s="120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3.5" customHeight="1">
      <c r="A735" s="111"/>
      <c r="B735" s="120"/>
      <c r="C735" s="120"/>
      <c r="D735" s="120"/>
      <c r="E735" s="120"/>
      <c r="F735" s="120"/>
      <c r="G735" s="120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3.5" customHeight="1">
      <c r="A736" s="111"/>
      <c r="B736" s="120"/>
      <c r="C736" s="120"/>
      <c r="D736" s="120"/>
      <c r="E736" s="120"/>
      <c r="F736" s="120"/>
      <c r="G736" s="120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3.5" customHeight="1">
      <c r="A737" s="111"/>
      <c r="B737" s="120"/>
      <c r="C737" s="120"/>
      <c r="D737" s="120"/>
      <c r="E737" s="120"/>
      <c r="F737" s="120"/>
      <c r="G737" s="120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3.5" customHeight="1">
      <c r="A738" s="111"/>
      <c r="B738" s="120"/>
      <c r="C738" s="120"/>
      <c r="D738" s="120"/>
      <c r="E738" s="120"/>
      <c r="F738" s="120"/>
      <c r="G738" s="120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3.5" customHeight="1">
      <c r="A739" s="111"/>
      <c r="B739" s="120"/>
      <c r="C739" s="120"/>
      <c r="D739" s="120"/>
      <c r="E739" s="120"/>
      <c r="F739" s="120"/>
      <c r="G739" s="120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3.5" customHeight="1">
      <c r="A740" s="111"/>
      <c r="B740" s="120"/>
      <c r="C740" s="120"/>
      <c r="D740" s="120"/>
      <c r="E740" s="120"/>
      <c r="F740" s="120"/>
      <c r="G740" s="120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3.5" customHeight="1">
      <c r="A741" s="111"/>
      <c r="B741" s="120"/>
      <c r="C741" s="120"/>
      <c r="D741" s="120"/>
      <c r="E741" s="120"/>
      <c r="F741" s="120"/>
      <c r="G741" s="120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3.5" customHeight="1">
      <c r="A742" s="111"/>
      <c r="B742" s="120"/>
      <c r="C742" s="120"/>
      <c r="D742" s="120"/>
      <c r="E742" s="120"/>
      <c r="F742" s="120"/>
      <c r="G742" s="120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3.5" customHeight="1">
      <c r="A743" s="111"/>
      <c r="B743" s="120"/>
      <c r="C743" s="120"/>
      <c r="D743" s="120"/>
      <c r="E743" s="120"/>
      <c r="F743" s="120"/>
      <c r="G743" s="120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3.5" customHeight="1">
      <c r="A744" s="111"/>
      <c r="B744" s="120"/>
      <c r="C744" s="120"/>
      <c r="D744" s="120"/>
      <c r="E744" s="120"/>
      <c r="F744" s="120"/>
      <c r="G744" s="120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3.5" customHeight="1">
      <c r="A745" s="111"/>
      <c r="B745" s="120"/>
      <c r="C745" s="120"/>
      <c r="D745" s="120"/>
      <c r="E745" s="120"/>
      <c r="F745" s="120"/>
      <c r="G745" s="120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3.5" customHeight="1">
      <c r="A746" s="111"/>
      <c r="B746" s="120"/>
      <c r="C746" s="120"/>
      <c r="D746" s="120"/>
      <c r="E746" s="120"/>
      <c r="F746" s="120"/>
      <c r="G746" s="120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3.5" customHeight="1">
      <c r="A747" s="111"/>
      <c r="B747" s="120"/>
      <c r="C747" s="120"/>
      <c r="D747" s="120"/>
      <c r="E747" s="120"/>
      <c r="F747" s="120"/>
      <c r="G747" s="120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3.5" customHeight="1">
      <c r="A748" s="111"/>
      <c r="B748" s="120"/>
      <c r="C748" s="120"/>
      <c r="D748" s="120"/>
      <c r="E748" s="120"/>
      <c r="F748" s="120"/>
      <c r="G748" s="120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3.5" customHeight="1">
      <c r="A749" s="111"/>
      <c r="B749" s="120"/>
      <c r="C749" s="120"/>
      <c r="D749" s="120"/>
      <c r="E749" s="120"/>
      <c r="F749" s="120"/>
      <c r="G749" s="120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3.5" customHeight="1">
      <c r="A750" s="111"/>
      <c r="B750" s="120"/>
      <c r="C750" s="120"/>
      <c r="D750" s="120"/>
      <c r="E750" s="120"/>
      <c r="F750" s="120"/>
      <c r="G750" s="120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3.5" customHeight="1">
      <c r="A751" s="111"/>
      <c r="B751" s="120"/>
      <c r="C751" s="120"/>
      <c r="D751" s="120"/>
      <c r="E751" s="120"/>
      <c r="F751" s="120"/>
      <c r="G751" s="120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3.5" customHeight="1">
      <c r="A752" s="111"/>
      <c r="B752" s="120"/>
      <c r="C752" s="120"/>
      <c r="D752" s="120"/>
      <c r="E752" s="120"/>
      <c r="F752" s="120"/>
      <c r="G752" s="120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3.5" customHeight="1">
      <c r="A753" s="111"/>
      <c r="B753" s="120"/>
      <c r="C753" s="120"/>
      <c r="D753" s="120"/>
      <c r="E753" s="120"/>
      <c r="F753" s="120"/>
      <c r="G753" s="120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3.5" customHeight="1">
      <c r="A754" s="111"/>
      <c r="B754" s="120"/>
      <c r="C754" s="120"/>
      <c r="D754" s="120"/>
      <c r="E754" s="120"/>
      <c r="F754" s="120"/>
      <c r="G754" s="120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3.5" customHeight="1">
      <c r="A755" s="111"/>
      <c r="B755" s="120"/>
      <c r="C755" s="120"/>
      <c r="D755" s="120"/>
      <c r="E755" s="120"/>
      <c r="F755" s="120"/>
      <c r="G755" s="120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3.5" customHeight="1">
      <c r="A756" s="111"/>
      <c r="B756" s="120"/>
      <c r="C756" s="120"/>
      <c r="D756" s="120"/>
      <c r="E756" s="120"/>
      <c r="F756" s="120"/>
      <c r="G756" s="120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3.5" customHeight="1">
      <c r="A757" s="111"/>
      <c r="B757" s="120"/>
      <c r="C757" s="120"/>
      <c r="D757" s="120"/>
      <c r="E757" s="120"/>
      <c r="F757" s="120"/>
      <c r="G757" s="120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3.5" customHeight="1">
      <c r="A758" s="111"/>
      <c r="B758" s="120"/>
      <c r="C758" s="120"/>
      <c r="D758" s="120"/>
      <c r="E758" s="120"/>
      <c r="F758" s="120"/>
      <c r="G758" s="120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3.5" customHeight="1">
      <c r="A759" s="111"/>
      <c r="B759" s="120"/>
      <c r="C759" s="120"/>
      <c r="D759" s="120"/>
      <c r="E759" s="120"/>
      <c r="F759" s="120"/>
      <c r="G759" s="120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3.5" customHeight="1">
      <c r="A760" s="111"/>
      <c r="B760" s="120"/>
      <c r="C760" s="120"/>
      <c r="D760" s="120"/>
      <c r="E760" s="120"/>
      <c r="F760" s="120"/>
      <c r="G760" s="120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3.5" customHeight="1">
      <c r="A761" s="111"/>
      <c r="B761" s="120"/>
      <c r="C761" s="120"/>
      <c r="D761" s="120"/>
      <c r="E761" s="120"/>
      <c r="F761" s="120"/>
      <c r="G761" s="120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3.5" customHeight="1">
      <c r="A762" s="111"/>
      <c r="B762" s="120"/>
      <c r="C762" s="120"/>
      <c r="D762" s="120"/>
      <c r="E762" s="120"/>
      <c r="F762" s="120"/>
      <c r="G762" s="120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3.5" customHeight="1">
      <c r="A763" s="111"/>
      <c r="B763" s="120"/>
      <c r="C763" s="120"/>
      <c r="D763" s="120"/>
      <c r="E763" s="120"/>
      <c r="F763" s="120"/>
      <c r="G763" s="120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3.5" customHeight="1">
      <c r="A764" s="111"/>
      <c r="B764" s="120"/>
      <c r="C764" s="120"/>
      <c r="D764" s="120"/>
      <c r="E764" s="120"/>
      <c r="F764" s="120"/>
      <c r="G764" s="120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3.5" customHeight="1">
      <c r="A765" s="111"/>
      <c r="B765" s="120"/>
      <c r="C765" s="120"/>
      <c r="D765" s="120"/>
      <c r="E765" s="120"/>
      <c r="F765" s="120"/>
      <c r="G765" s="120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3.5" customHeight="1">
      <c r="A766" s="111"/>
      <c r="B766" s="120"/>
      <c r="C766" s="120"/>
      <c r="D766" s="120"/>
      <c r="E766" s="120"/>
      <c r="F766" s="120"/>
      <c r="G766" s="120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3.5" customHeight="1">
      <c r="A767" s="111"/>
      <c r="B767" s="120"/>
      <c r="C767" s="120"/>
      <c r="D767" s="120"/>
      <c r="E767" s="120"/>
      <c r="F767" s="120"/>
      <c r="G767" s="120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3.5" customHeight="1">
      <c r="A768" s="111"/>
      <c r="B768" s="120"/>
      <c r="C768" s="120"/>
      <c r="D768" s="120"/>
      <c r="E768" s="120"/>
      <c r="F768" s="120"/>
      <c r="G768" s="120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3.5" customHeight="1">
      <c r="A769" s="111"/>
      <c r="B769" s="120"/>
      <c r="C769" s="120"/>
      <c r="D769" s="120"/>
      <c r="E769" s="120"/>
      <c r="F769" s="120"/>
      <c r="G769" s="120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3.5" customHeight="1">
      <c r="A770" s="111"/>
      <c r="B770" s="120"/>
      <c r="C770" s="120"/>
      <c r="D770" s="120"/>
      <c r="E770" s="120"/>
      <c r="F770" s="120"/>
      <c r="G770" s="120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3.5" customHeight="1">
      <c r="A771" s="111"/>
      <c r="B771" s="120"/>
      <c r="C771" s="120"/>
      <c r="D771" s="120"/>
      <c r="E771" s="120"/>
      <c r="F771" s="120"/>
      <c r="G771" s="120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3.5" customHeight="1">
      <c r="A772" s="111"/>
      <c r="B772" s="120"/>
      <c r="C772" s="120"/>
      <c r="D772" s="120"/>
      <c r="E772" s="120"/>
      <c r="F772" s="120"/>
      <c r="G772" s="120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3.5" customHeight="1">
      <c r="A773" s="111"/>
      <c r="B773" s="120"/>
      <c r="C773" s="120"/>
      <c r="D773" s="120"/>
      <c r="E773" s="120"/>
      <c r="F773" s="120"/>
      <c r="G773" s="120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3.5" customHeight="1">
      <c r="A774" s="111"/>
      <c r="B774" s="120"/>
      <c r="C774" s="120"/>
      <c r="D774" s="120"/>
      <c r="E774" s="120"/>
      <c r="F774" s="120"/>
      <c r="G774" s="120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3.5" customHeight="1">
      <c r="A775" s="111"/>
      <c r="B775" s="120"/>
      <c r="C775" s="120"/>
      <c r="D775" s="120"/>
      <c r="E775" s="120"/>
      <c r="F775" s="120"/>
      <c r="G775" s="120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3.5" customHeight="1">
      <c r="A776" s="111"/>
      <c r="B776" s="120"/>
      <c r="C776" s="120"/>
      <c r="D776" s="120"/>
      <c r="E776" s="120"/>
      <c r="F776" s="120"/>
      <c r="G776" s="120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3.5" customHeight="1">
      <c r="A777" s="111"/>
      <c r="B777" s="120"/>
      <c r="C777" s="120"/>
      <c r="D777" s="120"/>
      <c r="E777" s="120"/>
      <c r="F777" s="120"/>
      <c r="G777" s="120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3.5" customHeight="1">
      <c r="A778" s="111"/>
      <c r="B778" s="120"/>
      <c r="C778" s="120"/>
      <c r="D778" s="120"/>
      <c r="E778" s="120"/>
      <c r="F778" s="120"/>
      <c r="G778" s="120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3.5" customHeight="1">
      <c r="A779" s="111"/>
      <c r="B779" s="120"/>
      <c r="C779" s="120"/>
      <c r="D779" s="120"/>
      <c r="E779" s="120"/>
      <c r="F779" s="120"/>
      <c r="G779" s="120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3.5" customHeight="1">
      <c r="A780" s="111"/>
      <c r="B780" s="120"/>
      <c r="C780" s="120"/>
      <c r="D780" s="120"/>
      <c r="E780" s="120"/>
      <c r="F780" s="120"/>
      <c r="G780" s="120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3.5" customHeight="1">
      <c r="A781" s="111"/>
      <c r="B781" s="120"/>
      <c r="C781" s="120"/>
      <c r="D781" s="120"/>
      <c r="E781" s="120"/>
      <c r="F781" s="120"/>
      <c r="G781" s="120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3.5" customHeight="1">
      <c r="A782" s="111"/>
      <c r="B782" s="120"/>
      <c r="C782" s="120"/>
      <c r="D782" s="120"/>
      <c r="E782" s="120"/>
      <c r="F782" s="120"/>
      <c r="G782" s="120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3.5" customHeight="1">
      <c r="A783" s="111"/>
      <c r="B783" s="120"/>
      <c r="C783" s="120"/>
      <c r="D783" s="120"/>
      <c r="E783" s="120"/>
      <c r="F783" s="120"/>
      <c r="G783" s="120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3.5" customHeight="1">
      <c r="A784" s="111"/>
      <c r="B784" s="120"/>
      <c r="C784" s="120"/>
      <c r="D784" s="120"/>
      <c r="E784" s="120"/>
      <c r="F784" s="120"/>
      <c r="G784" s="120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3.5" customHeight="1">
      <c r="A785" s="111"/>
      <c r="B785" s="120"/>
      <c r="C785" s="120"/>
      <c r="D785" s="120"/>
      <c r="E785" s="120"/>
      <c r="F785" s="120"/>
      <c r="G785" s="120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3.5" customHeight="1">
      <c r="A786" s="111"/>
      <c r="B786" s="120"/>
      <c r="C786" s="120"/>
      <c r="D786" s="120"/>
      <c r="E786" s="120"/>
      <c r="F786" s="120"/>
      <c r="G786" s="120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3.5" customHeight="1">
      <c r="A787" s="111"/>
      <c r="B787" s="120"/>
      <c r="C787" s="120"/>
      <c r="D787" s="120"/>
      <c r="E787" s="120"/>
      <c r="F787" s="120"/>
      <c r="G787" s="120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3.5" customHeight="1">
      <c r="A788" s="111"/>
      <c r="B788" s="120"/>
      <c r="C788" s="120"/>
      <c r="D788" s="120"/>
      <c r="E788" s="120"/>
      <c r="F788" s="120"/>
      <c r="G788" s="120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3.5" customHeight="1">
      <c r="A789" s="111"/>
      <c r="B789" s="120"/>
      <c r="C789" s="120"/>
      <c r="D789" s="120"/>
      <c r="E789" s="120"/>
      <c r="F789" s="120"/>
      <c r="G789" s="120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3.5" customHeight="1">
      <c r="A790" s="111"/>
      <c r="B790" s="120"/>
      <c r="C790" s="120"/>
      <c r="D790" s="120"/>
      <c r="E790" s="120"/>
      <c r="F790" s="120"/>
      <c r="G790" s="120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3.5" customHeight="1">
      <c r="A791" s="111"/>
      <c r="B791" s="120"/>
      <c r="C791" s="120"/>
      <c r="D791" s="120"/>
      <c r="E791" s="120"/>
      <c r="F791" s="120"/>
      <c r="G791" s="120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3.5" customHeight="1">
      <c r="A792" s="111"/>
      <c r="B792" s="120"/>
      <c r="C792" s="120"/>
      <c r="D792" s="120"/>
      <c r="E792" s="120"/>
      <c r="F792" s="120"/>
      <c r="G792" s="120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3.5" customHeight="1">
      <c r="A793" s="111"/>
      <c r="B793" s="120"/>
      <c r="C793" s="120"/>
      <c r="D793" s="120"/>
      <c r="E793" s="120"/>
      <c r="F793" s="120"/>
      <c r="G793" s="120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3.5" customHeight="1">
      <c r="A794" s="111"/>
      <c r="B794" s="120"/>
      <c r="C794" s="120"/>
      <c r="D794" s="120"/>
      <c r="E794" s="120"/>
      <c r="F794" s="120"/>
      <c r="G794" s="120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3.5" customHeight="1">
      <c r="A795" s="111"/>
      <c r="B795" s="120"/>
      <c r="C795" s="120"/>
      <c r="D795" s="120"/>
      <c r="E795" s="120"/>
      <c r="F795" s="120"/>
      <c r="G795" s="120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3.5" customHeight="1">
      <c r="A796" s="111"/>
      <c r="B796" s="120"/>
      <c r="C796" s="120"/>
      <c r="D796" s="120"/>
      <c r="E796" s="120"/>
      <c r="F796" s="120"/>
      <c r="G796" s="120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3.5" customHeight="1">
      <c r="A797" s="111"/>
      <c r="B797" s="120"/>
      <c r="C797" s="120"/>
      <c r="D797" s="120"/>
      <c r="E797" s="120"/>
      <c r="F797" s="120"/>
      <c r="G797" s="120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3.5" customHeight="1">
      <c r="A798" s="111"/>
      <c r="B798" s="120"/>
      <c r="C798" s="120"/>
      <c r="D798" s="120"/>
      <c r="E798" s="120"/>
      <c r="F798" s="120"/>
      <c r="G798" s="120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3.5" customHeight="1">
      <c r="A799" s="111"/>
      <c r="B799" s="120"/>
      <c r="C799" s="120"/>
      <c r="D799" s="120"/>
      <c r="E799" s="120"/>
      <c r="F799" s="120"/>
      <c r="G799" s="120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3.5" customHeight="1">
      <c r="A800" s="111"/>
      <c r="B800" s="120"/>
      <c r="C800" s="120"/>
      <c r="D800" s="120"/>
      <c r="E800" s="120"/>
      <c r="F800" s="120"/>
      <c r="G800" s="120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3.5" customHeight="1">
      <c r="A801" s="111"/>
      <c r="B801" s="120"/>
      <c r="C801" s="120"/>
      <c r="D801" s="120"/>
      <c r="E801" s="120"/>
      <c r="F801" s="120"/>
      <c r="G801" s="120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3.5" customHeight="1">
      <c r="A802" s="111"/>
      <c r="B802" s="120"/>
      <c r="C802" s="120"/>
      <c r="D802" s="120"/>
      <c r="E802" s="120"/>
      <c r="F802" s="120"/>
      <c r="G802" s="120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3.5" customHeight="1">
      <c r="A803" s="111"/>
      <c r="B803" s="120"/>
      <c r="C803" s="120"/>
      <c r="D803" s="120"/>
      <c r="E803" s="120"/>
      <c r="F803" s="120"/>
      <c r="G803" s="120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3.5" customHeight="1">
      <c r="A804" s="111"/>
      <c r="B804" s="120"/>
      <c r="C804" s="120"/>
      <c r="D804" s="120"/>
      <c r="E804" s="120"/>
      <c r="F804" s="120"/>
      <c r="G804" s="120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3.5" customHeight="1">
      <c r="A805" s="111"/>
      <c r="B805" s="120"/>
      <c r="C805" s="120"/>
      <c r="D805" s="120"/>
      <c r="E805" s="120"/>
      <c r="F805" s="120"/>
      <c r="G805" s="120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3.5" customHeight="1">
      <c r="A806" s="111"/>
      <c r="B806" s="120"/>
      <c r="C806" s="120"/>
      <c r="D806" s="120"/>
      <c r="E806" s="120"/>
      <c r="F806" s="120"/>
      <c r="G806" s="120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3.5" customHeight="1">
      <c r="A807" s="111"/>
      <c r="B807" s="120"/>
      <c r="C807" s="120"/>
      <c r="D807" s="120"/>
      <c r="E807" s="120"/>
      <c r="F807" s="120"/>
      <c r="G807" s="120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3.5" customHeight="1">
      <c r="A808" s="111"/>
      <c r="B808" s="120"/>
      <c r="C808" s="120"/>
      <c r="D808" s="120"/>
      <c r="E808" s="120"/>
      <c r="F808" s="120"/>
      <c r="G808" s="120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3.5" customHeight="1">
      <c r="A809" s="111"/>
      <c r="B809" s="120"/>
      <c r="C809" s="120"/>
      <c r="D809" s="120"/>
      <c r="E809" s="120"/>
      <c r="F809" s="120"/>
      <c r="G809" s="120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3.5" customHeight="1">
      <c r="A810" s="111"/>
      <c r="B810" s="120"/>
      <c r="C810" s="120"/>
      <c r="D810" s="120"/>
      <c r="E810" s="120"/>
      <c r="F810" s="120"/>
      <c r="G810" s="120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3.5" customHeight="1">
      <c r="A811" s="111"/>
      <c r="B811" s="120"/>
      <c r="C811" s="120"/>
      <c r="D811" s="120"/>
      <c r="E811" s="120"/>
      <c r="F811" s="120"/>
      <c r="G811" s="120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3.5" customHeight="1">
      <c r="A812" s="111"/>
      <c r="B812" s="120"/>
      <c r="C812" s="120"/>
      <c r="D812" s="120"/>
      <c r="E812" s="120"/>
      <c r="F812" s="120"/>
      <c r="G812" s="120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3.5" customHeight="1">
      <c r="A813" s="111"/>
      <c r="B813" s="120"/>
      <c r="C813" s="120"/>
      <c r="D813" s="120"/>
      <c r="E813" s="120"/>
      <c r="F813" s="120"/>
      <c r="G813" s="120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3.5" customHeight="1">
      <c r="A814" s="111"/>
      <c r="B814" s="120"/>
      <c r="C814" s="120"/>
      <c r="D814" s="120"/>
      <c r="E814" s="120"/>
      <c r="F814" s="120"/>
      <c r="G814" s="120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3.5" customHeight="1">
      <c r="A815" s="111"/>
      <c r="B815" s="120"/>
      <c r="C815" s="120"/>
      <c r="D815" s="120"/>
      <c r="E815" s="120"/>
      <c r="F815" s="120"/>
      <c r="G815" s="120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3.5" customHeight="1">
      <c r="A816" s="111"/>
      <c r="B816" s="120"/>
      <c r="C816" s="120"/>
      <c r="D816" s="120"/>
      <c r="E816" s="120"/>
      <c r="F816" s="120"/>
      <c r="G816" s="120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3.5" customHeight="1">
      <c r="A817" s="111"/>
      <c r="B817" s="120"/>
      <c r="C817" s="120"/>
      <c r="D817" s="120"/>
      <c r="E817" s="120"/>
      <c r="F817" s="120"/>
      <c r="G817" s="120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3.5" customHeight="1">
      <c r="A818" s="111"/>
      <c r="B818" s="120"/>
      <c r="C818" s="120"/>
      <c r="D818" s="120"/>
      <c r="E818" s="120"/>
      <c r="F818" s="120"/>
      <c r="G818" s="120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3.5" customHeight="1">
      <c r="A819" s="111"/>
      <c r="B819" s="120"/>
      <c r="C819" s="120"/>
      <c r="D819" s="120"/>
      <c r="E819" s="120"/>
      <c r="F819" s="120"/>
      <c r="G819" s="120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3.5" customHeight="1">
      <c r="A820" s="111"/>
      <c r="B820" s="120"/>
      <c r="C820" s="120"/>
      <c r="D820" s="120"/>
      <c r="E820" s="120"/>
      <c r="F820" s="120"/>
      <c r="G820" s="120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3.5" customHeight="1">
      <c r="A821" s="111"/>
      <c r="B821" s="120"/>
      <c r="C821" s="120"/>
      <c r="D821" s="120"/>
      <c r="E821" s="120"/>
      <c r="F821" s="120"/>
      <c r="G821" s="120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3.5" customHeight="1">
      <c r="A822" s="111"/>
      <c r="B822" s="120"/>
      <c r="C822" s="120"/>
      <c r="D822" s="120"/>
      <c r="E822" s="120"/>
      <c r="F822" s="120"/>
      <c r="G822" s="120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3.5" customHeight="1">
      <c r="A823" s="111"/>
      <c r="B823" s="120"/>
      <c r="C823" s="120"/>
      <c r="D823" s="120"/>
      <c r="E823" s="120"/>
      <c r="F823" s="120"/>
      <c r="G823" s="120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3.5" customHeight="1">
      <c r="A824" s="111"/>
      <c r="B824" s="120"/>
      <c r="C824" s="120"/>
      <c r="D824" s="120"/>
      <c r="E824" s="120"/>
      <c r="F824" s="120"/>
      <c r="G824" s="120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3.5" customHeight="1">
      <c r="A825" s="111"/>
      <c r="B825" s="120"/>
      <c r="C825" s="120"/>
      <c r="D825" s="120"/>
      <c r="E825" s="120"/>
      <c r="F825" s="120"/>
      <c r="G825" s="120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3.5" customHeight="1">
      <c r="A826" s="111"/>
      <c r="B826" s="120"/>
      <c r="C826" s="120"/>
      <c r="D826" s="120"/>
      <c r="E826" s="120"/>
      <c r="F826" s="120"/>
      <c r="G826" s="120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3.5" customHeight="1">
      <c r="A827" s="111"/>
      <c r="B827" s="120"/>
      <c r="C827" s="120"/>
      <c r="D827" s="120"/>
      <c r="E827" s="120"/>
      <c r="F827" s="120"/>
      <c r="G827" s="120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3.5" customHeight="1">
      <c r="A828" s="111"/>
      <c r="B828" s="120"/>
      <c r="C828" s="120"/>
      <c r="D828" s="120"/>
      <c r="E828" s="120"/>
      <c r="F828" s="120"/>
      <c r="G828" s="120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3.5" customHeight="1">
      <c r="A829" s="111"/>
      <c r="B829" s="120"/>
      <c r="C829" s="120"/>
      <c r="D829" s="120"/>
      <c r="E829" s="120"/>
      <c r="F829" s="120"/>
      <c r="G829" s="120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3.5" customHeight="1">
      <c r="A830" s="111"/>
      <c r="B830" s="120"/>
      <c r="C830" s="120"/>
      <c r="D830" s="120"/>
      <c r="E830" s="120"/>
      <c r="F830" s="120"/>
      <c r="G830" s="120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3.5" customHeight="1">
      <c r="A831" s="111"/>
      <c r="B831" s="120"/>
      <c r="C831" s="120"/>
      <c r="D831" s="120"/>
      <c r="E831" s="120"/>
      <c r="F831" s="120"/>
      <c r="G831" s="120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3.5" customHeight="1">
      <c r="A832" s="111"/>
      <c r="B832" s="120"/>
      <c r="C832" s="120"/>
      <c r="D832" s="120"/>
      <c r="E832" s="120"/>
      <c r="F832" s="120"/>
      <c r="G832" s="120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3.5" customHeight="1">
      <c r="A833" s="111"/>
      <c r="B833" s="120"/>
      <c r="C833" s="120"/>
      <c r="D833" s="120"/>
      <c r="E833" s="120"/>
      <c r="F833" s="120"/>
      <c r="G833" s="120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3.5" customHeight="1">
      <c r="A834" s="111"/>
      <c r="B834" s="120"/>
      <c r="C834" s="120"/>
      <c r="D834" s="120"/>
      <c r="E834" s="120"/>
      <c r="F834" s="120"/>
      <c r="G834" s="120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3.5" customHeight="1">
      <c r="A835" s="111"/>
      <c r="B835" s="120"/>
      <c r="C835" s="120"/>
      <c r="D835" s="120"/>
      <c r="E835" s="120"/>
      <c r="F835" s="120"/>
      <c r="G835" s="120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3.5" customHeight="1">
      <c r="A836" s="111"/>
      <c r="B836" s="120"/>
      <c r="C836" s="120"/>
      <c r="D836" s="120"/>
      <c r="E836" s="120"/>
      <c r="F836" s="120"/>
      <c r="G836" s="120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3.5" customHeight="1">
      <c r="A837" s="111"/>
      <c r="B837" s="120"/>
      <c r="C837" s="120"/>
      <c r="D837" s="120"/>
      <c r="E837" s="120"/>
      <c r="F837" s="120"/>
      <c r="G837" s="120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3.5" customHeight="1">
      <c r="A838" s="111"/>
      <c r="B838" s="120"/>
      <c r="C838" s="120"/>
      <c r="D838" s="120"/>
      <c r="E838" s="120"/>
      <c r="F838" s="120"/>
      <c r="G838" s="120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3.5" customHeight="1">
      <c r="A839" s="111"/>
      <c r="B839" s="120"/>
      <c r="C839" s="120"/>
      <c r="D839" s="120"/>
      <c r="E839" s="120"/>
      <c r="F839" s="120"/>
      <c r="G839" s="120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3.5" customHeight="1">
      <c r="A840" s="111"/>
      <c r="B840" s="120"/>
      <c r="C840" s="120"/>
      <c r="D840" s="120"/>
      <c r="E840" s="120"/>
      <c r="F840" s="120"/>
      <c r="G840" s="120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3.5" customHeight="1">
      <c r="A841" s="111"/>
      <c r="B841" s="120"/>
      <c r="C841" s="120"/>
      <c r="D841" s="120"/>
      <c r="E841" s="120"/>
      <c r="F841" s="120"/>
      <c r="G841" s="120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3.5" customHeight="1">
      <c r="A842" s="111"/>
      <c r="B842" s="120"/>
      <c r="C842" s="120"/>
      <c r="D842" s="120"/>
      <c r="E842" s="120"/>
      <c r="F842" s="120"/>
      <c r="G842" s="120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3.5" customHeight="1">
      <c r="A843" s="111"/>
      <c r="B843" s="120"/>
      <c r="C843" s="120"/>
      <c r="D843" s="120"/>
      <c r="E843" s="120"/>
      <c r="F843" s="120"/>
      <c r="G843" s="120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3.5" customHeight="1">
      <c r="A844" s="111"/>
      <c r="B844" s="120"/>
      <c r="C844" s="120"/>
      <c r="D844" s="120"/>
      <c r="E844" s="120"/>
      <c r="F844" s="120"/>
      <c r="G844" s="120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3.5" customHeight="1">
      <c r="A845" s="111"/>
      <c r="B845" s="120"/>
      <c r="C845" s="120"/>
      <c r="D845" s="120"/>
      <c r="E845" s="120"/>
      <c r="F845" s="120"/>
      <c r="G845" s="120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3.5" customHeight="1">
      <c r="A846" s="111"/>
      <c r="B846" s="120"/>
      <c r="C846" s="120"/>
      <c r="D846" s="120"/>
      <c r="E846" s="120"/>
      <c r="F846" s="120"/>
      <c r="G846" s="120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3.5" customHeight="1">
      <c r="A847" s="111"/>
      <c r="B847" s="120"/>
      <c r="C847" s="120"/>
      <c r="D847" s="120"/>
      <c r="E847" s="120"/>
      <c r="F847" s="120"/>
      <c r="G847" s="120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3.5" customHeight="1">
      <c r="A848" s="111"/>
      <c r="B848" s="120"/>
      <c r="C848" s="120"/>
      <c r="D848" s="120"/>
      <c r="E848" s="120"/>
      <c r="F848" s="120"/>
      <c r="G848" s="120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3.5" customHeight="1">
      <c r="A849" s="111"/>
      <c r="B849" s="120"/>
      <c r="C849" s="120"/>
      <c r="D849" s="120"/>
      <c r="E849" s="120"/>
      <c r="F849" s="120"/>
      <c r="G849" s="120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3.5" customHeight="1">
      <c r="A850" s="111"/>
      <c r="B850" s="120"/>
      <c r="C850" s="120"/>
      <c r="D850" s="120"/>
      <c r="E850" s="120"/>
      <c r="F850" s="120"/>
      <c r="G850" s="120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3.5" customHeight="1">
      <c r="A851" s="111"/>
      <c r="B851" s="120"/>
      <c r="C851" s="120"/>
      <c r="D851" s="120"/>
      <c r="E851" s="120"/>
      <c r="F851" s="120"/>
      <c r="G851" s="120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3.5" customHeight="1">
      <c r="A852" s="111"/>
      <c r="B852" s="120"/>
      <c r="C852" s="120"/>
      <c r="D852" s="120"/>
      <c r="E852" s="120"/>
      <c r="F852" s="120"/>
      <c r="G852" s="120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3.5" customHeight="1">
      <c r="A853" s="111"/>
      <c r="B853" s="120"/>
      <c r="C853" s="120"/>
      <c r="D853" s="120"/>
      <c r="E853" s="120"/>
      <c r="F853" s="120"/>
      <c r="G853" s="120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3.5" customHeight="1">
      <c r="A854" s="111"/>
      <c r="B854" s="120"/>
      <c r="C854" s="120"/>
      <c r="D854" s="120"/>
      <c r="E854" s="120"/>
      <c r="F854" s="120"/>
      <c r="G854" s="120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3.5" customHeight="1">
      <c r="A855" s="111"/>
      <c r="B855" s="120"/>
      <c r="C855" s="120"/>
      <c r="D855" s="120"/>
      <c r="E855" s="120"/>
      <c r="F855" s="120"/>
      <c r="G855" s="120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3.5" customHeight="1">
      <c r="A856" s="111"/>
      <c r="B856" s="120"/>
      <c r="C856" s="120"/>
      <c r="D856" s="120"/>
      <c r="E856" s="120"/>
      <c r="F856" s="120"/>
      <c r="G856" s="120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3.5" customHeight="1">
      <c r="A857" s="111"/>
      <c r="B857" s="120"/>
      <c r="C857" s="120"/>
      <c r="D857" s="120"/>
      <c r="E857" s="120"/>
      <c r="F857" s="120"/>
      <c r="G857" s="120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3.5" customHeight="1">
      <c r="A858" s="111"/>
      <c r="B858" s="120"/>
      <c r="C858" s="120"/>
      <c r="D858" s="120"/>
      <c r="E858" s="120"/>
      <c r="F858" s="120"/>
      <c r="G858" s="120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3.5" customHeight="1">
      <c r="A859" s="111"/>
      <c r="B859" s="120"/>
      <c r="C859" s="120"/>
      <c r="D859" s="120"/>
      <c r="E859" s="120"/>
      <c r="F859" s="120"/>
      <c r="G859" s="120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3.5" customHeight="1">
      <c r="A860" s="111"/>
      <c r="B860" s="120"/>
      <c r="C860" s="120"/>
      <c r="D860" s="120"/>
      <c r="E860" s="120"/>
      <c r="F860" s="120"/>
      <c r="G860" s="120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3.5" customHeight="1">
      <c r="A861" s="111"/>
      <c r="B861" s="120"/>
      <c r="C861" s="120"/>
      <c r="D861" s="120"/>
      <c r="E861" s="120"/>
      <c r="F861" s="120"/>
      <c r="G861" s="120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3.5" customHeight="1">
      <c r="A862" s="111"/>
      <c r="B862" s="120"/>
      <c r="C862" s="120"/>
      <c r="D862" s="120"/>
      <c r="E862" s="120"/>
      <c r="F862" s="120"/>
      <c r="G862" s="120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3.5" customHeight="1">
      <c r="A863" s="111"/>
      <c r="B863" s="120"/>
      <c r="C863" s="120"/>
      <c r="D863" s="120"/>
      <c r="E863" s="120"/>
      <c r="F863" s="120"/>
      <c r="G863" s="120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3.5" customHeight="1">
      <c r="A864" s="111"/>
      <c r="B864" s="120"/>
      <c r="C864" s="120"/>
      <c r="D864" s="120"/>
      <c r="E864" s="120"/>
      <c r="F864" s="120"/>
      <c r="G864" s="120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3.5" customHeight="1">
      <c r="A865" s="111"/>
      <c r="B865" s="120"/>
      <c r="C865" s="120"/>
      <c r="D865" s="120"/>
      <c r="E865" s="120"/>
      <c r="F865" s="120"/>
      <c r="G865" s="120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3.5" customHeight="1">
      <c r="A866" s="111"/>
      <c r="B866" s="120"/>
      <c r="C866" s="120"/>
      <c r="D866" s="120"/>
      <c r="E866" s="120"/>
      <c r="F866" s="120"/>
      <c r="G866" s="120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3.5" customHeight="1">
      <c r="A867" s="111"/>
      <c r="B867" s="120"/>
      <c r="C867" s="120"/>
      <c r="D867" s="120"/>
      <c r="E867" s="120"/>
      <c r="F867" s="120"/>
      <c r="G867" s="120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3.5" customHeight="1">
      <c r="A868" s="111"/>
      <c r="B868" s="120"/>
      <c r="C868" s="120"/>
      <c r="D868" s="120"/>
      <c r="E868" s="120"/>
      <c r="F868" s="120"/>
      <c r="G868" s="120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3.5" customHeight="1">
      <c r="A869" s="111"/>
      <c r="B869" s="120"/>
      <c r="C869" s="120"/>
      <c r="D869" s="120"/>
      <c r="E869" s="120"/>
      <c r="F869" s="120"/>
      <c r="G869" s="120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3.5" customHeight="1">
      <c r="A870" s="111"/>
      <c r="B870" s="120"/>
      <c r="C870" s="120"/>
      <c r="D870" s="120"/>
      <c r="E870" s="120"/>
      <c r="F870" s="120"/>
      <c r="G870" s="120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3.5" customHeight="1">
      <c r="A871" s="111"/>
      <c r="B871" s="120"/>
      <c r="C871" s="120"/>
      <c r="D871" s="120"/>
      <c r="E871" s="120"/>
      <c r="F871" s="120"/>
      <c r="G871" s="120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3.5" customHeight="1">
      <c r="A872" s="111"/>
      <c r="B872" s="120"/>
      <c r="C872" s="120"/>
      <c r="D872" s="120"/>
      <c r="E872" s="120"/>
      <c r="F872" s="120"/>
      <c r="G872" s="120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3.5" customHeight="1">
      <c r="A873" s="111"/>
      <c r="B873" s="120"/>
      <c r="C873" s="120"/>
      <c r="D873" s="120"/>
      <c r="E873" s="120"/>
      <c r="F873" s="120"/>
      <c r="G873" s="120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3.5" customHeight="1">
      <c r="A874" s="111"/>
      <c r="B874" s="120"/>
      <c r="C874" s="120"/>
      <c r="D874" s="120"/>
      <c r="E874" s="120"/>
      <c r="F874" s="120"/>
      <c r="G874" s="120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3.5" customHeight="1">
      <c r="A875" s="111"/>
      <c r="B875" s="120"/>
      <c r="C875" s="120"/>
      <c r="D875" s="120"/>
      <c r="E875" s="120"/>
      <c r="F875" s="120"/>
      <c r="G875" s="120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3.5" customHeight="1">
      <c r="A876" s="111"/>
      <c r="B876" s="120"/>
      <c r="C876" s="120"/>
      <c r="D876" s="120"/>
      <c r="E876" s="120"/>
      <c r="F876" s="120"/>
      <c r="G876" s="120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3.5" customHeight="1">
      <c r="A877" s="111"/>
      <c r="B877" s="120"/>
      <c r="C877" s="120"/>
      <c r="D877" s="120"/>
      <c r="E877" s="120"/>
      <c r="F877" s="120"/>
      <c r="G877" s="120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3.5" customHeight="1">
      <c r="A878" s="111"/>
      <c r="B878" s="120"/>
      <c r="C878" s="120"/>
      <c r="D878" s="120"/>
      <c r="E878" s="120"/>
      <c r="F878" s="120"/>
      <c r="G878" s="120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3.5" customHeight="1">
      <c r="A879" s="111"/>
      <c r="B879" s="120"/>
      <c r="C879" s="120"/>
      <c r="D879" s="120"/>
      <c r="E879" s="120"/>
      <c r="F879" s="120"/>
      <c r="G879" s="120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3.5" customHeight="1">
      <c r="A880" s="111"/>
      <c r="B880" s="120"/>
      <c r="C880" s="120"/>
      <c r="D880" s="120"/>
      <c r="E880" s="120"/>
      <c r="F880" s="120"/>
      <c r="G880" s="120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3.5" customHeight="1">
      <c r="A881" s="111"/>
      <c r="B881" s="120"/>
      <c r="C881" s="120"/>
      <c r="D881" s="120"/>
      <c r="E881" s="120"/>
      <c r="F881" s="120"/>
      <c r="G881" s="120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3.5" customHeight="1">
      <c r="A882" s="111"/>
      <c r="B882" s="120"/>
      <c r="C882" s="120"/>
      <c r="D882" s="120"/>
      <c r="E882" s="120"/>
      <c r="F882" s="120"/>
      <c r="G882" s="120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3.5" customHeight="1">
      <c r="A883" s="111"/>
      <c r="B883" s="120"/>
      <c r="C883" s="120"/>
      <c r="D883" s="120"/>
      <c r="E883" s="120"/>
      <c r="F883" s="120"/>
      <c r="G883" s="120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3.5" customHeight="1">
      <c r="A884" s="111"/>
      <c r="B884" s="120"/>
      <c r="C884" s="120"/>
      <c r="D884" s="120"/>
      <c r="E884" s="120"/>
      <c r="F884" s="120"/>
      <c r="G884" s="120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3.5" customHeight="1">
      <c r="A885" s="111"/>
      <c r="B885" s="120"/>
      <c r="C885" s="120"/>
      <c r="D885" s="120"/>
      <c r="E885" s="120"/>
      <c r="F885" s="120"/>
      <c r="G885" s="120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3.5" customHeight="1">
      <c r="A886" s="111"/>
      <c r="B886" s="120"/>
      <c r="C886" s="120"/>
      <c r="D886" s="120"/>
      <c r="E886" s="120"/>
      <c r="F886" s="120"/>
      <c r="G886" s="120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3.5" customHeight="1">
      <c r="A887" s="111"/>
      <c r="B887" s="120"/>
      <c r="C887" s="120"/>
      <c r="D887" s="120"/>
      <c r="E887" s="120"/>
      <c r="F887" s="120"/>
      <c r="G887" s="120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3.5" customHeight="1">
      <c r="A888" s="111"/>
      <c r="B888" s="120"/>
      <c r="C888" s="120"/>
      <c r="D888" s="120"/>
      <c r="E888" s="120"/>
      <c r="F888" s="120"/>
      <c r="G888" s="120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3.5" customHeight="1">
      <c r="A889" s="111"/>
      <c r="B889" s="120"/>
      <c r="C889" s="120"/>
      <c r="D889" s="120"/>
      <c r="E889" s="120"/>
      <c r="F889" s="120"/>
      <c r="G889" s="120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3.5" customHeight="1">
      <c r="A890" s="111"/>
      <c r="B890" s="120"/>
      <c r="C890" s="120"/>
      <c r="D890" s="120"/>
      <c r="E890" s="120"/>
      <c r="F890" s="120"/>
      <c r="G890" s="120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3.5" customHeight="1">
      <c r="A891" s="111"/>
      <c r="B891" s="120"/>
      <c r="C891" s="120"/>
      <c r="D891" s="120"/>
      <c r="E891" s="120"/>
      <c r="F891" s="120"/>
      <c r="G891" s="120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3.5" customHeight="1">
      <c r="A892" s="111"/>
      <c r="B892" s="120"/>
      <c r="C892" s="120"/>
      <c r="D892" s="120"/>
      <c r="E892" s="120"/>
      <c r="F892" s="120"/>
      <c r="G892" s="120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3.5" customHeight="1">
      <c r="A893" s="111"/>
      <c r="B893" s="120"/>
      <c r="C893" s="120"/>
      <c r="D893" s="120"/>
      <c r="E893" s="120"/>
      <c r="F893" s="120"/>
      <c r="G893" s="120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3.5" customHeight="1">
      <c r="A894" s="111"/>
      <c r="B894" s="120"/>
      <c r="C894" s="120"/>
      <c r="D894" s="120"/>
      <c r="E894" s="120"/>
      <c r="F894" s="120"/>
      <c r="G894" s="120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3.5" customHeight="1">
      <c r="A895" s="111"/>
      <c r="B895" s="120"/>
      <c r="C895" s="120"/>
      <c r="D895" s="120"/>
      <c r="E895" s="120"/>
      <c r="F895" s="120"/>
      <c r="G895" s="120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3.5" customHeight="1">
      <c r="A896" s="111"/>
      <c r="B896" s="120"/>
      <c r="C896" s="120"/>
      <c r="D896" s="120"/>
      <c r="E896" s="120"/>
      <c r="F896" s="120"/>
      <c r="G896" s="120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3.5" customHeight="1">
      <c r="A897" s="111"/>
      <c r="B897" s="120"/>
      <c r="C897" s="120"/>
      <c r="D897" s="120"/>
      <c r="E897" s="120"/>
      <c r="F897" s="120"/>
      <c r="G897" s="120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3.5" customHeight="1">
      <c r="A898" s="111"/>
      <c r="B898" s="120"/>
      <c r="C898" s="120"/>
      <c r="D898" s="120"/>
      <c r="E898" s="120"/>
      <c r="F898" s="120"/>
      <c r="G898" s="120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3.5" customHeight="1">
      <c r="A899" s="111"/>
      <c r="B899" s="120"/>
      <c r="C899" s="120"/>
      <c r="D899" s="120"/>
      <c r="E899" s="120"/>
      <c r="F899" s="120"/>
      <c r="G899" s="120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3.5" customHeight="1">
      <c r="A900" s="111"/>
      <c r="B900" s="120"/>
      <c r="C900" s="120"/>
      <c r="D900" s="120"/>
      <c r="E900" s="120"/>
      <c r="F900" s="120"/>
      <c r="G900" s="120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3.5" customHeight="1">
      <c r="A901" s="111"/>
      <c r="B901" s="120"/>
      <c r="C901" s="120"/>
      <c r="D901" s="120"/>
      <c r="E901" s="120"/>
      <c r="F901" s="120"/>
      <c r="G901" s="120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3.5" customHeight="1">
      <c r="A902" s="111"/>
      <c r="B902" s="120"/>
      <c r="C902" s="120"/>
      <c r="D902" s="120"/>
      <c r="E902" s="120"/>
      <c r="F902" s="120"/>
      <c r="G902" s="120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3.5" customHeight="1">
      <c r="A903" s="111"/>
      <c r="B903" s="120"/>
      <c r="C903" s="120"/>
      <c r="D903" s="120"/>
      <c r="E903" s="120"/>
      <c r="F903" s="120"/>
      <c r="G903" s="120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3.5" customHeight="1">
      <c r="A904" s="111"/>
      <c r="B904" s="120"/>
      <c r="C904" s="120"/>
      <c r="D904" s="120"/>
      <c r="E904" s="120"/>
      <c r="F904" s="120"/>
      <c r="G904" s="120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3.5" customHeight="1">
      <c r="A905" s="111"/>
      <c r="B905" s="120"/>
      <c r="C905" s="120"/>
      <c r="D905" s="120"/>
      <c r="E905" s="120"/>
      <c r="F905" s="120"/>
      <c r="G905" s="120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3.5" customHeight="1">
      <c r="A906" s="111"/>
      <c r="B906" s="120"/>
      <c r="C906" s="120"/>
      <c r="D906" s="120"/>
      <c r="E906" s="120"/>
      <c r="F906" s="120"/>
      <c r="G906" s="120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3.5" customHeight="1">
      <c r="A907" s="111"/>
      <c r="B907" s="120"/>
      <c r="C907" s="120"/>
      <c r="D907" s="120"/>
      <c r="E907" s="120"/>
      <c r="F907" s="120"/>
      <c r="G907" s="120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3.5" customHeight="1">
      <c r="A908" s="111"/>
      <c r="B908" s="120"/>
      <c r="C908" s="120"/>
      <c r="D908" s="120"/>
      <c r="E908" s="120"/>
      <c r="F908" s="120"/>
      <c r="G908" s="120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3.5" customHeight="1">
      <c r="A909" s="111"/>
      <c r="B909" s="120"/>
      <c r="C909" s="120"/>
      <c r="D909" s="120"/>
      <c r="E909" s="120"/>
      <c r="F909" s="120"/>
      <c r="G909" s="120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3.5" customHeight="1">
      <c r="A910" s="111"/>
      <c r="B910" s="120"/>
      <c r="C910" s="120"/>
      <c r="D910" s="120"/>
      <c r="E910" s="120"/>
      <c r="F910" s="120"/>
      <c r="G910" s="120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3.5" customHeight="1">
      <c r="A911" s="111"/>
      <c r="B911" s="120"/>
      <c r="C911" s="120"/>
      <c r="D911" s="120"/>
      <c r="E911" s="120"/>
      <c r="F911" s="120"/>
      <c r="G911" s="120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3.5" customHeight="1">
      <c r="A912" s="111"/>
      <c r="B912" s="120"/>
      <c r="C912" s="120"/>
      <c r="D912" s="120"/>
      <c r="E912" s="120"/>
      <c r="F912" s="120"/>
      <c r="G912" s="120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3.5" customHeight="1">
      <c r="A913" s="111"/>
      <c r="B913" s="120"/>
      <c r="C913" s="120"/>
      <c r="D913" s="120"/>
      <c r="E913" s="120"/>
      <c r="F913" s="120"/>
      <c r="G913" s="120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3.5" customHeight="1">
      <c r="A914" s="111"/>
      <c r="B914" s="120"/>
      <c r="C914" s="120"/>
      <c r="D914" s="120"/>
      <c r="E914" s="120"/>
      <c r="F914" s="120"/>
      <c r="G914" s="120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3.5" customHeight="1">
      <c r="A915" s="111"/>
      <c r="B915" s="120"/>
      <c r="C915" s="120"/>
      <c r="D915" s="120"/>
      <c r="E915" s="120"/>
      <c r="F915" s="120"/>
      <c r="G915" s="120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3.5" customHeight="1">
      <c r="A916" s="111"/>
      <c r="B916" s="120"/>
      <c r="C916" s="120"/>
      <c r="D916" s="120"/>
      <c r="E916" s="120"/>
      <c r="F916" s="120"/>
      <c r="G916" s="120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3.5" customHeight="1">
      <c r="A917" s="111"/>
      <c r="B917" s="120"/>
      <c r="C917" s="120"/>
      <c r="D917" s="120"/>
      <c r="E917" s="120"/>
      <c r="F917" s="120"/>
      <c r="G917" s="120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3.5" customHeight="1">
      <c r="A918" s="111"/>
      <c r="B918" s="120"/>
      <c r="C918" s="120"/>
      <c r="D918" s="120"/>
      <c r="E918" s="120"/>
      <c r="F918" s="120"/>
      <c r="G918" s="120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3.5" customHeight="1">
      <c r="A919" s="111"/>
      <c r="B919" s="120"/>
      <c r="C919" s="120"/>
      <c r="D919" s="120"/>
      <c r="E919" s="120"/>
      <c r="F919" s="120"/>
      <c r="G919" s="120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3.5" customHeight="1">
      <c r="A920" s="111"/>
      <c r="B920" s="120"/>
      <c r="C920" s="120"/>
      <c r="D920" s="120"/>
      <c r="E920" s="120"/>
      <c r="F920" s="120"/>
      <c r="G920" s="120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3.5" customHeight="1">
      <c r="A921" s="111"/>
      <c r="B921" s="120"/>
      <c r="C921" s="120"/>
      <c r="D921" s="120"/>
      <c r="E921" s="120"/>
      <c r="F921" s="120"/>
      <c r="G921" s="120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3.5" customHeight="1">
      <c r="A922" s="111"/>
      <c r="B922" s="120"/>
      <c r="C922" s="120"/>
      <c r="D922" s="120"/>
      <c r="E922" s="120"/>
      <c r="F922" s="120"/>
      <c r="G922" s="120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3.5" customHeight="1">
      <c r="A923" s="111"/>
      <c r="B923" s="120"/>
      <c r="C923" s="120"/>
      <c r="D923" s="120"/>
      <c r="E923" s="120"/>
      <c r="F923" s="120"/>
      <c r="G923" s="120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3.5" customHeight="1">
      <c r="A924" s="111"/>
      <c r="B924" s="120"/>
      <c r="C924" s="120"/>
      <c r="D924" s="120"/>
      <c r="E924" s="120"/>
      <c r="F924" s="120"/>
      <c r="G924" s="120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3.5" customHeight="1">
      <c r="A925" s="111"/>
      <c r="B925" s="120"/>
      <c r="C925" s="120"/>
      <c r="D925" s="120"/>
      <c r="E925" s="120"/>
      <c r="F925" s="120"/>
      <c r="G925" s="120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3.5" customHeight="1">
      <c r="A926" s="111"/>
      <c r="B926" s="120"/>
      <c r="C926" s="120"/>
      <c r="D926" s="120"/>
      <c r="E926" s="120"/>
      <c r="F926" s="120"/>
      <c r="G926" s="120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3.5" customHeight="1">
      <c r="A927" s="111"/>
      <c r="B927" s="120"/>
      <c r="C927" s="120"/>
      <c r="D927" s="120"/>
      <c r="E927" s="120"/>
      <c r="F927" s="120"/>
      <c r="G927" s="120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3.5" customHeight="1">
      <c r="A928" s="111"/>
      <c r="B928" s="120"/>
      <c r="C928" s="120"/>
      <c r="D928" s="120"/>
      <c r="E928" s="120"/>
      <c r="F928" s="120"/>
      <c r="G928" s="120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3.5" customHeight="1">
      <c r="A929" s="111"/>
      <c r="B929" s="120"/>
      <c r="C929" s="120"/>
      <c r="D929" s="120"/>
      <c r="E929" s="120"/>
      <c r="F929" s="120"/>
      <c r="G929" s="120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3.5" customHeight="1">
      <c r="A930" s="111"/>
      <c r="B930" s="120"/>
      <c r="C930" s="120"/>
      <c r="D930" s="120"/>
      <c r="E930" s="120"/>
      <c r="F930" s="120"/>
      <c r="G930" s="120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3.5" customHeight="1">
      <c r="A931" s="111"/>
      <c r="B931" s="120"/>
      <c r="C931" s="120"/>
      <c r="D931" s="120"/>
      <c r="E931" s="120"/>
      <c r="F931" s="120"/>
      <c r="G931" s="120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3.5" customHeight="1">
      <c r="A932" s="111"/>
      <c r="B932" s="120"/>
      <c r="C932" s="120"/>
      <c r="D932" s="120"/>
      <c r="E932" s="120"/>
      <c r="F932" s="120"/>
      <c r="G932" s="120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3.5" customHeight="1">
      <c r="A933" s="111"/>
      <c r="B933" s="120"/>
      <c r="C933" s="120"/>
      <c r="D933" s="120"/>
      <c r="E933" s="120"/>
      <c r="F933" s="120"/>
      <c r="G933" s="120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3.5" customHeight="1">
      <c r="A934" s="111"/>
      <c r="B934" s="120"/>
      <c r="C934" s="120"/>
      <c r="D934" s="120"/>
      <c r="E934" s="120"/>
      <c r="F934" s="120"/>
      <c r="G934" s="120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3.5" customHeight="1">
      <c r="A935" s="111"/>
      <c r="B935" s="120"/>
      <c r="C935" s="120"/>
      <c r="D935" s="120"/>
      <c r="E935" s="120"/>
      <c r="F935" s="120"/>
      <c r="G935" s="120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3.5" customHeight="1">
      <c r="A936" s="111"/>
      <c r="B936" s="120"/>
      <c r="C936" s="120"/>
      <c r="D936" s="120"/>
      <c r="E936" s="120"/>
      <c r="F936" s="120"/>
      <c r="G936" s="120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3.5" customHeight="1">
      <c r="A937" s="111"/>
      <c r="B937" s="120"/>
      <c r="C937" s="120"/>
      <c r="D937" s="120"/>
      <c r="E937" s="120"/>
      <c r="F937" s="120"/>
      <c r="G937" s="120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3.5" customHeight="1">
      <c r="A938" s="111"/>
      <c r="B938" s="120"/>
      <c r="C938" s="120"/>
      <c r="D938" s="120"/>
      <c r="E938" s="120"/>
      <c r="F938" s="120"/>
      <c r="G938" s="120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3.5" customHeight="1">
      <c r="A939" s="111"/>
      <c r="B939" s="120"/>
      <c r="C939" s="120"/>
      <c r="D939" s="120"/>
      <c r="E939" s="120"/>
      <c r="F939" s="120"/>
      <c r="G939" s="120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3.5" customHeight="1">
      <c r="A940" s="111"/>
      <c r="B940" s="120"/>
      <c r="C940" s="120"/>
      <c r="D940" s="120"/>
      <c r="E940" s="120"/>
      <c r="F940" s="120"/>
      <c r="G940" s="120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3.5" customHeight="1">
      <c r="A941" s="111"/>
      <c r="B941" s="120"/>
      <c r="C941" s="120"/>
      <c r="D941" s="120"/>
      <c r="E941" s="120"/>
      <c r="F941" s="120"/>
      <c r="G941" s="120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3.5" customHeight="1">
      <c r="A942" s="111"/>
      <c r="B942" s="120"/>
      <c r="C942" s="120"/>
      <c r="D942" s="120"/>
      <c r="E942" s="120"/>
      <c r="F942" s="120"/>
      <c r="G942" s="120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3.5" customHeight="1">
      <c r="A943" s="111"/>
      <c r="B943" s="120"/>
      <c r="C943" s="120"/>
      <c r="D943" s="120"/>
      <c r="E943" s="120"/>
      <c r="F943" s="120"/>
      <c r="G943" s="120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3.5" customHeight="1">
      <c r="A944" s="111"/>
      <c r="B944" s="120"/>
      <c r="C944" s="120"/>
      <c r="D944" s="120"/>
      <c r="E944" s="120"/>
      <c r="F944" s="120"/>
      <c r="G944" s="120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3.5" customHeight="1">
      <c r="A945" s="111"/>
      <c r="B945" s="120"/>
      <c r="C945" s="120"/>
      <c r="D945" s="120"/>
      <c r="E945" s="120"/>
      <c r="F945" s="120"/>
      <c r="G945" s="120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3.5" customHeight="1">
      <c r="A946" s="111"/>
      <c r="B946" s="120"/>
      <c r="C946" s="120"/>
      <c r="D946" s="120"/>
      <c r="E946" s="120"/>
      <c r="F946" s="120"/>
      <c r="G946" s="120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3.5" customHeight="1">
      <c r="A947" s="111"/>
      <c r="B947" s="120"/>
      <c r="C947" s="120"/>
      <c r="D947" s="120"/>
      <c r="E947" s="120"/>
      <c r="F947" s="120"/>
      <c r="G947" s="120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3.5" customHeight="1">
      <c r="A948" s="111"/>
      <c r="B948" s="120"/>
      <c r="C948" s="120"/>
      <c r="D948" s="120"/>
      <c r="E948" s="120"/>
      <c r="F948" s="120"/>
      <c r="G948" s="120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3.5" customHeight="1">
      <c r="A949" s="111"/>
      <c r="B949" s="120"/>
      <c r="C949" s="120"/>
      <c r="D949" s="120"/>
      <c r="E949" s="120"/>
      <c r="F949" s="120"/>
      <c r="G949" s="120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3.5" customHeight="1">
      <c r="A950" s="111"/>
      <c r="B950" s="120"/>
      <c r="C950" s="120"/>
      <c r="D950" s="120"/>
      <c r="E950" s="120"/>
      <c r="F950" s="120"/>
      <c r="G950" s="120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3.5" customHeight="1">
      <c r="A951" s="111"/>
      <c r="B951" s="120"/>
      <c r="C951" s="120"/>
      <c r="D951" s="120"/>
      <c r="E951" s="120"/>
      <c r="F951" s="120"/>
      <c r="G951" s="120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3.5" customHeight="1">
      <c r="A952" s="111"/>
      <c r="B952" s="120"/>
      <c r="C952" s="120"/>
      <c r="D952" s="120"/>
      <c r="E952" s="120"/>
      <c r="F952" s="120"/>
      <c r="G952" s="120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3.5" customHeight="1">
      <c r="A953" s="111"/>
      <c r="B953" s="120"/>
      <c r="C953" s="120"/>
      <c r="D953" s="120"/>
      <c r="E953" s="120"/>
      <c r="F953" s="120"/>
      <c r="G953" s="120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3.5" customHeight="1">
      <c r="A954" s="111"/>
      <c r="B954" s="120"/>
      <c r="C954" s="120"/>
      <c r="D954" s="120"/>
      <c r="E954" s="120"/>
      <c r="F954" s="120"/>
      <c r="G954" s="120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3.5" customHeight="1">
      <c r="A955" s="111"/>
      <c r="B955" s="120"/>
      <c r="C955" s="120"/>
      <c r="D955" s="120"/>
      <c r="E955" s="120"/>
      <c r="F955" s="120"/>
      <c r="G955" s="120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3.5" customHeight="1">
      <c r="A956" s="111"/>
      <c r="B956" s="120"/>
      <c r="C956" s="120"/>
      <c r="D956" s="120"/>
      <c r="E956" s="120"/>
      <c r="F956" s="120"/>
      <c r="G956" s="120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3.5" customHeight="1">
      <c r="A957" s="111"/>
      <c r="B957" s="120"/>
      <c r="C957" s="120"/>
      <c r="D957" s="120"/>
      <c r="E957" s="120"/>
      <c r="F957" s="120"/>
      <c r="G957" s="120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3.5" customHeight="1">
      <c r="A958" s="111"/>
      <c r="B958" s="120"/>
      <c r="C958" s="120"/>
      <c r="D958" s="120"/>
      <c r="E958" s="120"/>
      <c r="F958" s="120"/>
      <c r="G958" s="120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3.5" customHeight="1">
      <c r="A959" s="111"/>
      <c r="B959" s="120"/>
      <c r="C959" s="120"/>
      <c r="D959" s="120"/>
      <c r="E959" s="120"/>
      <c r="F959" s="120"/>
      <c r="G959" s="120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3.5" customHeight="1">
      <c r="A960" s="111"/>
      <c r="B960" s="120"/>
      <c r="C960" s="120"/>
      <c r="D960" s="120"/>
      <c r="E960" s="120"/>
      <c r="F960" s="120"/>
      <c r="G960" s="120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3.5" customHeight="1">
      <c r="A961" s="111"/>
      <c r="B961" s="120"/>
      <c r="C961" s="120"/>
      <c r="D961" s="120"/>
      <c r="E961" s="120"/>
      <c r="F961" s="120"/>
      <c r="G961" s="120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3.5" customHeight="1">
      <c r="A962" s="111"/>
      <c r="B962" s="120"/>
      <c r="C962" s="120"/>
      <c r="D962" s="120"/>
      <c r="E962" s="120"/>
      <c r="F962" s="120"/>
      <c r="G962" s="120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3.5" customHeight="1">
      <c r="A963" s="111"/>
      <c r="B963" s="120"/>
      <c r="C963" s="120"/>
      <c r="D963" s="120"/>
      <c r="E963" s="120"/>
      <c r="F963" s="120"/>
      <c r="G963" s="120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3.5" customHeight="1">
      <c r="A964" s="111"/>
      <c r="B964" s="120"/>
      <c r="C964" s="120"/>
      <c r="D964" s="120"/>
      <c r="E964" s="120"/>
      <c r="F964" s="120"/>
      <c r="G964" s="120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3.5" customHeight="1">
      <c r="A965" s="111"/>
      <c r="B965" s="120"/>
      <c r="C965" s="120"/>
      <c r="D965" s="120"/>
      <c r="E965" s="120"/>
      <c r="F965" s="120"/>
      <c r="G965" s="120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3.5" customHeight="1">
      <c r="A966" s="111"/>
      <c r="B966" s="120"/>
      <c r="C966" s="120"/>
      <c r="D966" s="120"/>
      <c r="E966" s="120"/>
      <c r="F966" s="120"/>
      <c r="G966" s="120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3.5" customHeight="1">
      <c r="A967" s="111"/>
      <c r="B967" s="120"/>
      <c r="C967" s="120"/>
      <c r="D967" s="120"/>
      <c r="E967" s="120"/>
      <c r="F967" s="120"/>
      <c r="G967" s="120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3.5" customHeight="1">
      <c r="A968" s="111"/>
      <c r="B968" s="120"/>
      <c r="C968" s="120"/>
      <c r="D968" s="120"/>
      <c r="E968" s="120"/>
      <c r="F968" s="120"/>
      <c r="G968" s="120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3.5" customHeight="1">
      <c r="A969" s="111"/>
      <c r="B969" s="120"/>
      <c r="C969" s="120"/>
      <c r="D969" s="120"/>
      <c r="E969" s="120"/>
      <c r="F969" s="120"/>
      <c r="G969" s="120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3.5" customHeight="1">
      <c r="A970" s="111"/>
      <c r="B970" s="120"/>
      <c r="C970" s="120"/>
      <c r="D970" s="120"/>
      <c r="E970" s="120"/>
      <c r="F970" s="120"/>
      <c r="G970" s="120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3.5" customHeight="1">
      <c r="A971" s="111"/>
      <c r="B971" s="120"/>
      <c r="C971" s="120"/>
      <c r="D971" s="120"/>
      <c r="E971" s="120"/>
      <c r="F971" s="120"/>
      <c r="G971" s="120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3.5" customHeight="1">
      <c r="A972" s="111"/>
      <c r="B972" s="120"/>
      <c r="C972" s="120"/>
      <c r="D972" s="120"/>
      <c r="E972" s="120"/>
      <c r="F972" s="120"/>
      <c r="G972" s="120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3.5" customHeight="1">
      <c r="A973" s="111"/>
      <c r="B973" s="120"/>
      <c r="C973" s="120"/>
      <c r="D973" s="120"/>
      <c r="E973" s="120"/>
      <c r="F973" s="120"/>
      <c r="G973" s="120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3.5" customHeight="1">
      <c r="A974" s="111"/>
      <c r="B974" s="120"/>
      <c r="C974" s="120"/>
      <c r="D974" s="120"/>
      <c r="E974" s="120"/>
      <c r="F974" s="120"/>
      <c r="G974" s="120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3.5" customHeight="1">
      <c r="A975" s="111"/>
      <c r="B975" s="120"/>
      <c r="C975" s="120"/>
      <c r="D975" s="120"/>
      <c r="E975" s="120"/>
      <c r="F975" s="120"/>
      <c r="G975" s="120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3.5" customHeight="1">
      <c r="A976" s="111"/>
      <c r="B976" s="120"/>
      <c r="C976" s="120"/>
      <c r="D976" s="120"/>
      <c r="E976" s="120"/>
      <c r="F976" s="120"/>
      <c r="G976" s="120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3.5" customHeight="1">
      <c r="A977" s="111"/>
      <c r="B977" s="120"/>
      <c r="C977" s="120"/>
      <c r="D977" s="120"/>
      <c r="E977" s="120"/>
      <c r="F977" s="120"/>
      <c r="G977" s="120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3.5" customHeight="1">
      <c r="A978" s="111"/>
      <c r="B978" s="120"/>
      <c r="C978" s="120"/>
      <c r="D978" s="120"/>
      <c r="E978" s="120"/>
      <c r="F978" s="120"/>
      <c r="G978" s="120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3.5" customHeight="1">
      <c r="A979" s="111"/>
      <c r="B979" s="120"/>
      <c r="C979" s="120"/>
      <c r="D979" s="120"/>
      <c r="E979" s="120"/>
      <c r="F979" s="120"/>
      <c r="G979" s="120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3.5" customHeight="1">
      <c r="A980" s="111"/>
      <c r="B980" s="120"/>
      <c r="C980" s="120"/>
      <c r="D980" s="120"/>
      <c r="E980" s="120"/>
      <c r="F980" s="120"/>
      <c r="G980" s="120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3.5" customHeight="1">
      <c r="A981" s="111"/>
      <c r="B981" s="120"/>
      <c r="C981" s="120"/>
      <c r="D981" s="120"/>
      <c r="E981" s="120"/>
      <c r="F981" s="120"/>
      <c r="G981" s="120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3.5" customHeight="1">
      <c r="A982" s="111"/>
      <c r="B982" s="120"/>
      <c r="C982" s="120"/>
      <c r="D982" s="120"/>
      <c r="E982" s="120"/>
      <c r="F982" s="120"/>
      <c r="G982" s="120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3.5" customHeight="1">
      <c r="A983" s="111"/>
      <c r="B983" s="120"/>
      <c r="C983" s="120"/>
      <c r="D983" s="120"/>
      <c r="E983" s="120"/>
      <c r="F983" s="120"/>
      <c r="G983" s="120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3.5" customHeight="1">
      <c r="A984" s="111"/>
      <c r="B984" s="120"/>
      <c r="C984" s="120"/>
      <c r="D984" s="120"/>
      <c r="E984" s="120"/>
      <c r="F984" s="120"/>
      <c r="G984" s="120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3.5" customHeight="1">
      <c r="A985" s="111"/>
      <c r="B985" s="120"/>
      <c r="C985" s="120"/>
      <c r="D985" s="120"/>
      <c r="E985" s="120"/>
      <c r="F985" s="120"/>
      <c r="G985" s="120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3.5" customHeight="1">
      <c r="A986" s="111"/>
      <c r="B986" s="120"/>
      <c r="C986" s="120"/>
      <c r="D986" s="120"/>
      <c r="E986" s="120"/>
      <c r="F986" s="120"/>
      <c r="G986" s="120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3.5" customHeight="1">
      <c r="A987" s="111"/>
      <c r="B987" s="120"/>
      <c r="C987" s="120"/>
      <c r="D987" s="120"/>
      <c r="E987" s="120"/>
      <c r="F987" s="120"/>
      <c r="G987" s="120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3.5" customHeight="1">
      <c r="A988" s="111"/>
      <c r="B988" s="120"/>
      <c r="C988" s="120"/>
      <c r="D988" s="120"/>
      <c r="E988" s="120"/>
      <c r="F988" s="120"/>
      <c r="G988" s="120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3.5" customHeight="1">
      <c r="A989" s="111"/>
      <c r="B989" s="120"/>
      <c r="C989" s="120"/>
      <c r="D989" s="120"/>
      <c r="E989" s="120"/>
      <c r="F989" s="120"/>
      <c r="G989" s="120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3.5" customHeight="1">
      <c r="A990" s="111"/>
      <c r="B990" s="120"/>
      <c r="C990" s="120"/>
      <c r="D990" s="120"/>
      <c r="E990" s="120"/>
      <c r="F990" s="120"/>
      <c r="G990" s="120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3.5" customHeight="1">
      <c r="A991" s="111"/>
      <c r="B991" s="120"/>
      <c r="C991" s="120"/>
      <c r="D991" s="120"/>
      <c r="E991" s="120"/>
      <c r="F991" s="120"/>
      <c r="G991" s="120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3.5" customHeight="1">
      <c r="A992" s="111"/>
      <c r="B992" s="120"/>
      <c r="C992" s="120"/>
      <c r="D992" s="120"/>
      <c r="E992" s="120"/>
      <c r="F992" s="120"/>
      <c r="G992" s="120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3.5" customHeight="1">
      <c r="A993" s="111"/>
      <c r="B993" s="120"/>
      <c r="C993" s="120"/>
      <c r="D993" s="120"/>
      <c r="E993" s="120"/>
      <c r="F993" s="120"/>
      <c r="G993" s="120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3.5" customHeight="1">
      <c r="A994" s="111"/>
      <c r="B994" s="120"/>
      <c r="C994" s="120"/>
      <c r="D994" s="120"/>
      <c r="E994" s="120"/>
      <c r="F994" s="120"/>
      <c r="G994" s="120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3.5" customHeight="1">
      <c r="A995" s="111"/>
      <c r="B995" s="120"/>
      <c r="C995" s="120"/>
      <c r="D995" s="120"/>
      <c r="E995" s="120"/>
      <c r="F995" s="120"/>
      <c r="G995" s="120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3.5" customHeight="1">
      <c r="A996" s="111"/>
      <c r="B996" s="120"/>
      <c r="C996" s="120"/>
      <c r="D996" s="120"/>
      <c r="E996" s="120"/>
      <c r="F996" s="120"/>
      <c r="G996" s="120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3.5" customHeight="1">
      <c r="A997" s="111"/>
      <c r="B997" s="120"/>
      <c r="C997" s="120"/>
      <c r="D997" s="120"/>
      <c r="E997" s="120"/>
      <c r="F997" s="120"/>
      <c r="G997" s="120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3.5" customHeight="1">
      <c r="A998" s="111"/>
      <c r="B998" s="120"/>
      <c r="C998" s="120"/>
      <c r="D998" s="120"/>
      <c r="E998" s="120"/>
      <c r="F998" s="120"/>
      <c r="G998" s="120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3.5" customHeight="1">
      <c r="A999" s="111"/>
      <c r="B999" s="120"/>
      <c r="C999" s="120"/>
      <c r="D999" s="120"/>
      <c r="E999" s="120"/>
      <c r="F999" s="120"/>
      <c r="G999" s="120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3.5" customHeight="1">
      <c r="A1000" s="111"/>
      <c r="B1000" s="120"/>
      <c r="C1000" s="120"/>
      <c r="D1000" s="120"/>
      <c r="E1000" s="120"/>
      <c r="F1000" s="120"/>
      <c r="G1000" s="120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hyperlinks>
    <hyperlink ref="E176" location="Google_Sheet_Link_1684394891" display="Вартість на людино-годину, грн. [2]"/>
    <hyperlink ref="F176" location="Google_Sheet_Link_1796155433" display="Вартість на людино-годину, грн. [2]"/>
  </hyperlinks>
  <pageMargins left="0.6692913385826772" right="0.47244094488188981" top="0.39000000000000007" bottom="0.39000000000000007" header="0" footer="0"/>
  <pageSetup paperSize="9" scale="6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 використ</vt:lpstr>
      <vt:lpstr>штат1</vt:lpstr>
      <vt:lpstr>ТАРИФИ</vt:lpstr>
      <vt:lpstr>Тимчасове перебування Троїцьке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Марина Кляпка</cp:lastModifiedBy>
  <cp:lastPrinted>2024-12-23T07:59:30Z</cp:lastPrinted>
  <dcterms:created xsi:type="dcterms:W3CDTF">2012-10-23T12:10:35Z</dcterms:created>
  <dcterms:modified xsi:type="dcterms:W3CDTF">2024-12-26T08:32:02Z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0x010100C08964AA3FEAD3408FBB04EC0C9D38BF</vt:lpwstr>
  </property>
</Properties>
</file>