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розрахунок_М 1" sheetId="3" r:id="rId1"/>
  </sheets>
  <definedNames>
    <definedName name="_xlnm.Print_Titles" localSheetId="0">'розрахунок_М 1'!$6:$6</definedName>
    <definedName name="_xlnm.Print_Area" localSheetId="0">'розрахунок_М 1'!$A$4:$F$137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6" i="3" l="1"/>
  <c r="F122" i="3" l="1"/>
  <c r="F112" i="3" l="1"/>
  <c r="F108" i="3" l="1"/>
  <c r="F85" i="3"/>
  <c r="F86" i="3"/>
  <c r="F87" i="3"/>
  <c r="F88" i="3"/>
  <c r="F89" i="3"/>
  <c r="F90" i="3"/>
  <c r="F84" i="3"/>
  <c r="F91" i="3" l="1"/>
  <c r="F58" i="3"/>
  <c r="F64" i="3" s="1"/>
  <c r="F66" i="3" s="1"/>
  <c r="F45" i="3" l="1"/>
  <c r="F26" i="3" l="1"/>
  <c r="F40" i="3" s="1"/>
  <c r="F11" i="3"/>
  <c r="F16" i="3" s="1"/>
  <c r="F53" i="3" s="1"/>
  <c r="F10" i="3"/>
  <c r="F103" i="3" l="1"/>
  <c r="F104" i="3" s="1"/>
  <c r="F114" i="3" s="1"/>
  <c r="F50" i="3"/>
  <c r="F28" i="3"/>
  <c r="F54" i="3" l="1"/>
  <c r="F124" i="3" s="1"/>
  <c r="F125" i="3" l="1"/>
  <c r="F127" i="3" s="1"/>
  <c r="F130" i="3" l="1"/>
  <c r="F131" i="3" s="1"/>
</calcChain>
</file>

<file path=xl/sharedStrings.xml><?xml version="1.0" encoding="utf-8"?>
<sst xmlns="http://schemas.openxmlformats.org/spreadsheetml/2006/main" count="404" uniqueCount="276">
  <si>
    <t>РОЗРАХУНОК ТАРИФУ</t>
  </si>
  <si>
    <t xml:space="preserve"> на послуги з перевезення пасажирів на міському автобусному маршруті</t>
  </si>
  <si>
    <t>№</t>
  </si>
  <si>
    <t>Назва</t>
  </si>
  <si>
    <t>Позначення</t>
  </si>
  <si>
    <t>Одиниця виміру</t>
  </si>
  <si>
    <t>Метод отримання</t>
  </si>
  <si>
    <t>На 1 транспортний засіб</t>
  </si>
  <si>
    <t>Середня протяжність оборотного маршруту</t>
  </si>
  <si>
    <t>км</t>
  </si>
  <si>
    <t>по схемі руху</t>
  </si>
  <si>
    <t>Кількість рейсів в день</t>
  </si>
  <si>
    <t>Пробіг за день</t>
  </si>
  <si>
    <t>Кількість рейсівза розрахунковий період</t>
  </si>
  <si>
    <t>Пасажиромісткість автобуса:</t>
  </si>
  <si>
    <t>для сидіння</t>
  </si>
  <si>
    <t>всього</t>
  </si>
  <si>
    <t>Вид палива</t>
  </si>
  <si>
    <t>Пробіг автобуса за розрахунковий період</t>
  </si>
  <si>
    <t>n</t>
  </si>
  <si>
    <t>H</t>
  </si>
  <si>
    <t>L</t>
  </si>
  <si>
    <t>од.</t>
  </si>
  <si>
    <t>місць</t>
  </si>
  <si>
    <t>згідно графіка</t>
  </si>
  <si>
    <t>(Iоб х n)1,01</t>
  </si>
  <si>
    <t>фактичне виконання</t>
  </si>
  <si>
    <t>згідно паспорта</t>
  </si>
  <si>
    <t>Витрати операційної діяльності</t>
  </si>
  <si>
    <t>А. Виробнича вартість послуг з перевезення пасажирів</t>
  </si>
  <si>
    <t>а) Витрати на паливо</t>
  </si>
  <si>
    <t>Базова норма витрат палива</t>
  </si>
  <si>
    <t>Коригуючи коефіцієнти:</t>
  </si>
  <si>
    <t>робота в зимових умовах (на рік)</t>
  </si>
  <si>
    <t>Всього</t>
  </si>
  <si>
    <t>Додаткове споживання палива на роз'їзди</t>
  </si>
  <si>
    <t>Витрати палива</t>
  </si>
  <si>
    <t>Ціна палива</t>
  </si>
  <si>
    <t>Вартість палива</t>
  </si>
  <si>
    <t>б) Витрати на мастильні матеріали</t>
  </si>
  <si>
    <t>моторні оливи</t>
  </si>
  <si>
    <t>трансмісійні оливи</t>
  </si>
  <si>
    <t>спеціальні оливи</t>
  </si>
  <si>
    <t>пластичні мастила</t>
  </si>
  <si>
    <t>Норми витрат на мастильні матеріали:</t>
  </si>
  <si>
    <t>Ціни на мастильні матеріали</t>
  </si>
  <si>
    <t xml:space="preserve"> Витрати на мастильні матеріали</t>
  </si>
  <si>
    <t>в) Витрати на автомобільні шини</t>
  </si>
  <si>
    <t>л/100км</t>
  </si>
  <si>
    <t>Наказ Мінтрансу №43 від 10.02.1998</t>
  </si>
  <si>
    <t>рекомендовано</t>
  </si>
  <si>
    <t>фактично</t>
  </si>
  <si>
    <t>K</t>
  </si>
  <si>
    <t>nд</t>
  </si>
  <si>
    <t>П</t>
  </si>
  <si>
    <t>л/км</t>
  </si>
  <si>
    <t>грн./л</t>
  </si>
  <si>
    <t>грн./км</t>
  </si>
  <si>
    <t>л/100л</t>
  </si>
  <si>
    <t>кг/100л</t>
  </si>
  <si>
    <t>0,01*(Нм*Цм+Нт*Цт+Нс*Цс+Нп*Цп)*П</t>
  </si>
  <si>
    <t>Кількість шин</t>
  </si>
  <si>
    <t>Ціна автомобільних шин</t>
  </si>
  <si>
    <t>Норма пробігу шин</t>
  </si>
  <si>
    <t>Витрати на придбання шин</t>
  </si>
  <si>
    <t>грн./од</t>
  </si>
  <si>
    <t>тис.км</t>
  </si>
  <si>
    <t>Наказ Мінтрансу №488 від 20.05.2006</t>
  </si>
  <si>
    <t>(Цш*nш)/Нш/1000</t>
  </si>
  <si>
    <t>Кількість акумуляторів на автобус</t>
  </si>
  <si>
    <t>Ресурс акумуляторів</t>
  </si>
  <si>
    <t>ціна акумуляторів</t>
  </si>
  <si>
    <t>Витрати на акумулятори</t>
  </si>
  <si>
    <t>д) Допоміжні матеріали</t>
  </si>
  <si>
    <t>сума витрат на рік</t>
  </si>
  <si>
    <t>Витрати на 1 км пробігу</t>
  </si>
  <si>
    <t>Всього прямі матеріальні витрати</t>
  </si>
  <si>
    <t>1. Прямі виробничі витрати</t>
  </si>
  <si>
    <t>2. Прямі витрати на оплату праці</t>
  </si>
  <si>
    <t>Місячна ставка водія на рівні мінімальної</t>
  </si>
  <si>
    <t>Доплати водію</t>
  </si>
  <si>
    <t>Заробітна плата водія за місяць</t>
  </si>
  <si>
    <t>а</t>
  </si>
  <si>
    <t>шт.</t>
  </si>
  <si>
    <t>міс</t>
  </si>
  <si>
    <t>грн.</t>
  </si>
  <si>
    <t>Д</t>
  </si>
  <si>
    <t>паспорт автобуса</t>
  </si>
  <si>
    <t>Наказ Мінтрансу №489 від 20.05.2006</t>
  </si>
  <si>
    <t>д</t>
  </si>
  <si>
    <t>Д/L</t>
  </si>
  <si>
    <t>грн./рік</t>
  </si>
  <si>
    <t>Мінімальна зарплата</t>
  </si>
  <si>
    <t>Місячна ставка кондуктора</t>
  </si>
  <si>
    <t>Заробітна плата кондуктора у місяць</t>
  </si>
  <si>
    <t>Кількість персоналу:</t>
  </si>
  <si>
    <t>водіїв</t>
  </si>
  <si>
    <t>кондукторів</t>
  </si>
  <si>
    <t>чол.</t>
  </si>
  <si>
    <t>Оплата праці водіїв і кондукторів за рік</t>
  </si>
  <si>
    <t>3. Інші прямі витрати та загально-виробничі витрати</t>
  </si>
  <si>
    <t>Нарахування на заробітну плату</t>
  </si>
  <si>
    <t>Витрати на придбання ліцензії, інструменту</t>
  </si>
  <si>
    <t>Витрати на технічне обслуговування (матеріали):</t>
  </si>
  <si>
    <t>кількість ЩО</t>
  </si>
  <si>
    <t>ТО-1</t>
  </si>
  <si>
    <t>ТО-2</t>
  </si>
  <si>
    <t xml:space="preserve">норма витрат матеріалів на </t>
  </si>
  <si>
    <t>ЩО</t>
  </si>
  <si>
    <t>витрати  ЩО</t>
  </si>
  <si>
    <t>Всього витрат:</t>
  </si>
  <si>
    <t>норматив відрахувань (22%)</t>
  </si>
  <si>
    <t>норматив</t>
  </si>
  <si>
    <t>(ТО-2-20000 км)</t>
  </si>
  <si>
    <t>Наказ Мінтрансу №102 від 30.03.1998</t>
  </si>
  <si>
    <t>Витрати на оплату праці працівників, що виконують техобслуговування:</t>
  </si>
  <si>
    <t>трудомісткість робіт</t>
  </si>
  <si>
    <t>ПР</t>
  </si>
  <si>
    <t>тарифна ставка</t>
  </si>
  <si>
    <t>сума трудовитрат</t>
  </si>
  <si>
    <t>витрати на оплату праці ремонтників</t>
  </si>
  <si>
    <t>С</t>
  </si>
  <si>
    <t>люд/год.</t>
  </si>
  <si>
    <t>люд/год. на 1000 км</t>
  </si>
  <si>
    <t>грн./год.</t>
  </si>
  <si>
    <t>Тс*С</t>
  </si>
  <si>
    <t>Амортизація автотранспорту</t>
  </si>
  <si>
    <t>вартість автобуса</t>
  </si>
  <si>
    <t>норма амортизації</t>
  </si>
  <si>
    <t>амортизаційні відрахування</t>
  </si>
  <si>
    <t>А</t>
  </si>
  <si>
    <t>Ва*а</t>
  </si>
  <si>
    <t>Медичний огляд водіїв</t>
  </si>
  <si>
    <t>вартість щоденного огляду</t>
  </si>
  <si>
    <t>кількість водіїв</t>
  </si>
  <si>
    <t>вартість медогляду</t>
  </si>
  <si>
    <t>М</t>
  </si>
  <si>
    <t>Витрати на виготовлення квітків облікової документації, GPS, утримання будівель, споруд, охорона праці</t>
  </si>
  <si>
    <t>ВСЬОГО ІНШІ ВИТРАТИ</t>
  </si>
  <si>
    <t>Б. Адміністративні витрати</t>
  </si>
  <si>
    <t>Заробітня плата інженерно-технічних працівників</t>
  </si>
  <si>
    <t>норматив на утримання ІТР від зарплати водіїв</t>
  </si>
  <si>
    <t>Кі</t>
  </si>
  <si>
    <t>Податки та сбори, орендна плата на 1 автобус</t>
  </si>
  <si>
    <t>Малоцінні товари, канцтовари на 1 автобус</t>
  </si>
  <si>
    <t>Зв"язок</t>
  </si>
  <si>
    <t>Розрахунково-касове обслуговування</t>
  </si>
  <si>
    <t>Всього адміністративні витрати</t>
  </si>
  <si>
    <t>Д. Собівартість пасажироперевезень та тариф в розрахунку на один транспортний засіб</t>
  </si>
  <si>
    <t>Планова собівартість послуг</t>
  </si>
  <si>
    <t>Річний обсяг перевезення пасажирів</t>
  </si>
  <si>
    <t>Субвенція за пільгові перевезення</t>
  </si>
  <si>
    <t>Середнє значення</t>
  </si>
  <si>
    <t>Зі+Пз+Пм+Пзв+Рк</t>
  </si>
  <si>
    <t>Спл</t>
  </si>
  <si>
    <t>Спм+Звк+Ві+Ва</t>
  </si>
  <si>
    <t>Ппл</t>
  </si>
  <si>
    <t>Дп</t>
  </si>
  <si>
    <t>Вивчення пасажиропотоку</t>
  </si>
  <si>
    <t>Тзв</t>
  </si>
  <si>
    <t>грн./1 пас. за  1 поїздку</t>
  </si>
  <si>
    <t>(Спл+Ппл-Дін)/Дп</t>
  </si>
  <si>
    <t>Тариф на перевезення пасажирів на міських автобусних маршрутах у звичайному режимі руху</t>
  </si>
  <si>
    <t>Тариф на перевезення пасажирів на міських автобусних маршрутах у звичайному режимі  руху без урахування субвенції та за фактичним пасажиропотоком</t>
  </si>
  <si>
    <t>Дін</t>
  </si>
  <si>
    <t>Вивчення пасажиропотоку- фактично</t>
  </si>
  <si>
    <t>(Спл+Ппл)/Дп</t>
  </si>
  <si>
    <t>дизель</t>
  </si>
  <si>
    <t>ТО-3</t>
  </si>
  <si>
    <t>ТО-4</t>
  </si>
  <si>
    <t>ТО-5</t>
  </si>
  <si>
    <t>ТО-6</t>
  </si>
  <si>
    <t>(ТО-1-10000 км)</t>
  </si>
  <si>
    <t>(ТО-3-30000 км)</t>
  </si>
  <si>
    <t>(ТО-4-40000 км)</t>
  </si>
  <si>
    <t>(ТО-5-50000 км)</t>
  </si>
  <si>
    <t>(ТО-6-60000 км)</t>
  </si>
  <si>
    <r>
      <t>I</t>
    </r>
    <r>
      <rPr>
        <i/>
        <vertAlign val="subscript"/>
        <sz val="11"/>
        <color indexed="8"/>
        <rFont val="Times New Roman"/>
        <family val="1"/>
        <charset val="204"/>
      </rPr>
      <t>об</t>
    </r>
  </si>
  <si>
    <r>
      <t>I</t>
    </r>
    <r>
      <rPr>
        <i/>
        <vertAlign val="subscript"/>
        <sz val="11"/>
        <color indexed="8"/>
        <rFont val="Times New Roman"/>
        <family val="1"/>
        <charset val="204"/>
      </rPr>
      <t>д</t>
    </r>
  </si>
  <si>
    <r>
      <t>n</t>
    </r>
    <r>
      <rPr>
        <vertAlign val="subscript"/>
        <sz val="11"/>
        <color indexed="8"/>
        <rFont val="Times New Roman"/>
        <family val="1"/>
        <charset val="204"/>
      </rPr>
      <t>1</t>
    </r>
  </si>
  <si>
    <r>
      <t>n</t>
    </r>
    <r>
      <rPr>
        <vertAlign val="subscript"/>
        <sz val="11"/>
        <color indexed="8"/>
        <rFont val="Times New Roman"/>
        <family val="1"/>
        <charset val="204"/>
      </rPr>
      <t>2</t>
    </r>
  </si>
  <si>
    <r>
      <t>I</t>
    </r>
    <r>
      <rPr>
        <vertAlign val="subscript"/>
        <sz val="11"/>
        <color indexed="8"/>
        <rFont val="Times New Roman"/>
        <family val="1"/>
        <charset val="204"/>
      </rPr>
      <t>об</t>
    </r>
    <r>
      <rPr>
        <sz val="11"/>
        <color theme="1"/>
        <rFont val="Times New Roman"/>
        <family val="1"/>
        <charset val="204"/>
      </rPr>
      <t>H</t>
    </r>
  </si>
  <si>
    <r>
      <t>H</t>
    </r>
    <r>
      <rPr>
        <vertAlign val="subscript"/>
        <sz val="11"/>
        <color indexed="8"/>
        <rFont val="Times New Roman"/>
        <family val="1"/>
        <charset val="204"/>
      </rPr>
      <t>n</t>
    </r>
  </si>
  <si>
    <r>
      <t>K</t>
    </r>
    <r>
      <rPr>
        <vertAlign val="subscript"/>
        <sz val="11"/>
        <color indexed="8"/>
        <rFont val="Times New Roman"/>
        <family val="1"/>
        <charset val="204"/>
      </rPr>
      <t>1</t>
    </r>
  </si>
  <si>
    <r>
      <t>Н</t>
    </r>
    <r>
      <rPr>
        <vertAlign val="subscript"/>
        <sz val="11"/>
        <color indexed="8"/>
        <rFont val="Times New Roman"/>
        <family val="1"/>
        <charset val="204"/>
      </rPr>
      <t>п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х</t>
    </r>
    <r>
      <rPr>
        <sz val="11"/>
        <color theme="1"/>
        <rFont val="Times New Roman"/>
        <family val="1"/>
        <charset val="204"/>
      </rPr>
      <t xml:space="preserve"> 10</t>
    </r>
    <r>
      <rPr>
        <vertAlign val="superscript"/>
        <sz val="11"/>
        <color indexed="8"/>
        <rFont val="Times New Roman"/>
        <family val="1"/>
        <charset val="204"/>
      </rPr>
      <t>-2</t>
    </r>
    <r>
      <rPr>
        <sz val="11"/>
        <color theme="1"/>
        <rFont val="Times New Roman"/>
        <family val="1"/>
        <charset val="204"/>
      </rPr>
      <t xml:space="preserve"> (1+К+</t>
    </r>
    <r>
      <rPr>
        <i/>
        <sz val="11"/>
        <color indexed="8"/>
        <rFont val="Times New Roman"/>
        <family val="1"/>
        <charset val="204"/>
      </rPr>
      <t>пд</t>
    </r>
    <r>
      <rPr>
        <sz val="11"/>
        <color theme="1"/>
        <rFont val="Times New Roman"/>
        <family val="1"/>
        <charset val="204"/>
      </rPr>
      <t>)</t>
    </r>
  </si>
  <si>
    <r>
      <t>Ц</t>
    </r>
    <r>
      <rPr>
        <vertAlign val="subscript"/>
        <sz val="11"/>
        <color indexed="8"/>
        <rFont val="Times New Roman"/>
        <family val="1"/>
        <charset val="204"/>
      </rPr>
      <t>п</t>
    </r>
  </si>
  <si>
    <r>
      <t>П</t>
    </r>
    <r>
      <rPr>
        <b/>
        <vertAlign val="subscript"/>
        <sz val="11"/>
        <color indexed="8"/>
        <rFont val="Times New Roman"/>
        <family val="1"/>
        <charset val="204"/>
      </rPr>
      <t>в</t>
    </r>
  </si>
  <si>
    <r>
      <t xml:space="preserve"> П</t>
    </r>
    <r>
      <rPr>
        <sz val="10"/>
        <color indexed="8"/>
        <rFont val="Times New Roman"/>
        <family val="1"/>
        <charset val="204"/>
      </rPr>
      <t xml:space="preserve"> х</t>
    </r>
    <r>
      <rPr>
        <sz val="11"/>
        <color theme="1"/>
        <rFont val="Times New Roman"/>
        <family val="1"/>
        <charset val="204"/>
      </rPr>
      <t xml:space="preserve"> Ц</t>
    </r>
    <r>
      <rPr>
        <vertAlign val="subscript"/>
        <sz val="11"/>
        <color indexed="8"/>
        <rFont val="Times New Roman"/>
        <family val="1"/>
        <charset val="204"/>
      </rPr>
      <t>п</t>
    </r>
  </si>
  <si>
    <r>
      <t>Н</t>
    </r>
    <r>
      <rPr>
        <vertAlign val="subscript"/>
        <sz val="11"/>
        <color indexed="8"/>
        <rFont val="Times New Roman"/>
        <family val="1"/>
        <charset val="204"/>
      </rPr>
      <t>м</t>
    </r>
  </si>
  <si>
    <r>
      <t>Н</t>
    </r>
    <r>
      <rPr>
        <vertAlign val="subscript"/>
        <sz val="11"/>
        <color indexed="8"/>
        <rFont val="Times New Roman"/>
        <family val="1"/>
        <charset val="204"/>
      </rPr>
      <t>т</t>
    </r>
  </si>
  <si>
    <r>
      <t>Н</t>
    </r>
    <r>
      <rPr>
        <vertAlign val="subscript"/>
        <sz val="11"/>
        <color indexed="8"/>
        <rFont val="Times New Roman"/>
        <family val="1"/>
        <charset val="204"/>
      </rPr>
      <t>с</t>
    </r>
  </si>
  <si>
    <r>
      <t>Н</t>
    </r>
    <r>
      <rPr>
        <vertAlign val="subscript"/>
        <sz val="11"/>
        <color indexed="8"/>
        <rFont val="Times New Roman"/>
        <family val="1"/>
        <charset val="204"/>
      </rPr>
      <t>п</t>
    </r>
  </si>
  <si>
    <r>
      <t>Ц</t>
    </r>
    <r>
      <rPr>
        <vertAlign val="subscript"/>
        <sz val="11"/>
        <color indexed="8"/>
        <rFont val="Times New Roman"/>
        <family val="1"/>
        <charset val="204"/>
      </rPr>
      <t>м</t>
    </r>
  </si>
  <si>
    <r>
      <t>Ц</t>
    </r>
    <r>
      <rPr>
        <vertAlign val="subscript"/>
        <sz val="11"/>
        <color indexed="8"/>
        <rFont val="Times New Roman"/>
        <family val="1"/>
        <charset val="204"/>
      </rPr>
      <t>т</t>
    </r>
  </si>
  <si>
    <r>
      <t>Ц</t>
    </r>
    <r>
      <rPr>
        <vertAlign val="subscript"/>
        <sz val="11"/>
        <color indexed="8"/>
        <rFont val="Times New Roman"/>
        <family val="1"/>
        <charset val="204"/>
      </rPr>
      <t>с</t>
    </r>
  </si>
  <si>
    <r>
      <t>П</t>
    </r>
    <r>
      <rPr>
        <b/>
        <vertAlign val="subscript"/>
        <sz val="11"/>
        <color indexed="8"/>
        <rFont val="Times New Roman"/>
        <family val="1"/>
        <charset val="204"/>
      </rPr>
      <t>м</t>
    </r>
  </si>
  <si>
    <r>
      <t>n</t>
    </r>
    <r>
      <rPr>
        <vertAlign val="subscript"/>
        <sz val="11"/>
        <color indexed="8"/>
        <rFont val="Times New Roman"/>
        <family val="1"/>
        <charset val="204"/>
      </rPr>
      <t>ш</t>
    </r>
  </si>
  <si>
    <r>
      <t>Ц</t>
    </r>
    <r>
      <rPr>
        <vertAlign val="subscript"/>
        <sz val="11"/>
        <color indexed="8"/>
        <rFont val="Times New Roman"/>
        <family val="1"/>
        <charset val="204"/>
      </rPr>
      <t>ш</t>
    </r>
  </si>
  <si>
    <r>
      <t>Н</t>
    </r>
    <r>
      <rPr>
        <vertAlign val="subscript"/>
        <sz val="11"/>
        <color indexed="8"/>
        <rFont val="Times New Roman"/>
        <family val="1"/>
        <charset val="204"/>
      </rPr>
      <t>ш</t>
    </r>
  </si>
  <si>
    <r>
      <t>В</t>
    </r>
    <r>
      <rPr>
        <b/>
        <vertAlign val="subscript"/>
        <sz val="11"/>
        <color indexed="8"/>
        <rFont val="Times New Roman"/>
        <family val="1"/>
        <charset val="204"/>
      </rPr>
      <t>ш</t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</si>
  <si>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а</t>
    </r>
  </si>
  <si>
    <r>
      <t>Ц</t>
    </r>
    <r>
      <rPr>
        <vertAlign val="subscript"/>
        <sz val="11"/>
        <color indexed="8"/>
        <rFont val="Times New Roman"/>
        <family val="1"/>
        <charset val="204"/>
      </rPr>
      <t>а</t>
    </r>
  </si>
  <si>
    <r>
      <t>В</t>
    </r>
    <r>
      <rPr>
        <b/>
        <vertAlign val="subscript"/>
        <sz val="11"/>
        <color indexed="8"/>
        <rFont val="Times New Roman"/>
        <family val="1"/>
        <charset val="204"/>
      </rPr>
      <t>а</t>
    </r>
  </si>
  <si>
    <r>
      <t>(а*Ц</t>
    </r>
    <r>
      <rPr>
        <vertAlign val="subscript"/>
        <sz val="11"/>
        <color indexed="8"/>
        <rFont val="Times New Roman"/>
        <family val="1"/>
        <charset val="204"/>
      </rPr>
      <t>а</t>
    </r>
    <r>
      <rPr>
        <sz val="11"/>
        <color theme="1"/>
        <rFont val="Times New Roman"/>
        <family val="1"/>
        <charset val="204"/>
      </rPr>
      <t>*12)/(Р</t>
    </r>
    <r>
      <rPr>
        <vertAlign val="subscript"/>
        <sz val="11"/>
        <color indexed="8"/>
        <rFont val="Times New Roman"/>
        <family val="1"/>
        <charset val="204"/>
      </rPr>
      <t>а</t>
    </r>
    <r>
      <rPr>
        <sz val="11"/>
        <color theme="1"/>
        <rFont val="Times New Roman"/>
        <family val="1"/>
        <charset val="204"/>
      </rPr>
      <t>*L)</t>
    </r>
  </si>
  <si>
    <r>
      <t>С</t>
    </r>
    <r>
      <rPr>
        <vertAlign val="subscript"/>
        <sz val="11"/>
        <color indexed="8"/>
        <rFont val="Times New Roman"/>
        <family val="1"/>
        <charset val="204"/>
      </rPr>
      <t>пм</t>
    </r>
  </si>
  <si>
    <r>
      <t>(П</t>
    </r>
    <r>
      <rPr>
        <vertAlign val="subscript"/>
        <sz val="11"/>
        <color indexed="8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+П</t>
    </r>
    <r>
      <rPr>
        <vertAlign val="subscript"/>
        <sz val="11"/>
        <color indexed="8"/>
        <rFont val="Times New Roman"/>
        <family val="1"/>
        <charset val="204"/>
      </rPr>
      <t>м</t>
    </r>
    <r>
      <rPr>
        <sz val="11"/>
        <color theme="1"/>
        <rFont val="Times New Roman"/>
        <family val="1"/>
        <charset val="204"/>
      </rPr>
      <t>+В</t>
    </r>
    <r>
      <rPr>
        <vertAlign val="subscript"/>
        <sz val="11"/>
        <color indexed="8"/>
        <rFont val="Times New Roman"/>
        <family val="1"/>
        <charset val="204"/>
      </rPr>
      <t>ш</t>
    </r>
    <r>
      <rPr>
        <sz val="11"/>
        <color theme="1"/>
        <rFont val="Times New Roman"/>
        <family val="1"/>
        <charset val="204"/>
      </rPr>
      <t>+В</t>
    </r>
    <r>
      <rPr>
        <vertAlign val="subscript"/>
        <sz val="11"/>
        <color indexed="8"/>
        <rFont val="Times New Roman"/>
        <family val="1"/>
        <charset val="204"/>
      </rPr>
      <t>а</t>
    </r>
    <r>
      <rPr>
        <sz val="11"/>
        <color theme="1"/>
        <rFont val="Times New Roman"/>
        <family val="1"/>
        <charset val="204"/>
      </rPr>
      <t>)L+Д</t>
    </r>
  </si>
  <si>
    <r>
      <t>З</t>
    </r>
    <r>
      <rPr>
        <vertAlign val="subscript"/>
        <sz val="11"/>
        <color indexed="8"/>
        <rFont val="Times New Roman"/>
        <family val="1"/>
        <charset val="204"/>
      </rPr>
      <t>вм</t>
    </r>
  </si>
  <si>
    <r>
      <t>З</t>
    </r>
    <r>
      <rPr>
        <vertAlign val="subscript"/>
        <sz val="11"/>
        <color indexed="8"/>
        <rFont val="Times New Roman"/>
        <family val="1"/>
        <charset val="204"/>
      </rPr>
      <t>пл</t>
    </r>
  </si>
  <si>
    <r>
      <t>З</t>
    </r>
    <r>
      <rPr>
        <vertAlign val="subscript"/>
        <sz val="11"/>
        <color indexed="8"/>
        <rFont val="Times New Roman"/>
        <family val="1"/>
        <charset val="204"/>
      </rPr>
      <t>вм</t>
    </r>
    <r>
      <rPr>
        <sz val="11"/>
        <color theme="1"/>
        <rFont val="Times New Roman"/>
        <family val="1"/>
        <charset val="204"/>
      </rPr>
      <t>+</t>
    </r>
    <r>
      <rPr>
        <i/>
        <sz val="11"/>
        <color indexed="8"/>
        <rFont val="Times New Roman"/>
        <family val="1"/>
        <charset val="204"/>
      </rPr>
      <t>д</t>
    </r>
    <r>
      <rPr>
        <vertAlign val="subscript"/>
        <sz val="11"/>
        <color indexed="8"/>
        <rFont val="Times New Roman"/>
        <family val="1"/>
        <charset val="204"/>
      </rPr>
      <t>1</t>
    </r>
  </si>
  <si>
    <r>
      <t>З</t>
    </r>
    <r>
      <rPr>
        <vertAlign val="subscript"/>
        <sz val="11"/>
        <color indexed="8"/>
        <rFont val="Times New Roman"/>
        <family val="1"/>
        <charset val="204"/>
      </rPr>
      <t>км</t>
    </r>
  </si>
  <si>
    <r>
      <t>З</t>
    </r>
    <r>
      <rPr>
        <vertAlign val="subscript"/>
        <sz val="11"/>
        <color indexed="8"/>
        <rFont val="Times New Roman"/>
        <family val="1"/>
        <charset val="204"/>
      </rPr>
      <t>к</t>
    </r>
  </si>
  <si>
    <r>
      <t>Зкм+</t>
    </r>
    <r>
      <rPr>
        <i/>
        <sz val="11"/>
        <color indexed="8"/>
        <rFont val="Times New Roman"/>
        <family val="1"/>
        <charset val="204"/>
      </rPr>
      <t>д</t>
    </r>
    <r>
      <rPr>
        <sz val="11"/>
        <color theme="1"/>
        <rFont val="Times New Roman"/>
        <family val="1"/>
        <charset val="204"/>
      </rPr>
      <t>1</t>
    </r>
  </si>
  <si>
    <r>
      <t>m</t>
    </r>
    <r>
      <rPr>
        <vertAlign val="subscript"/>
        <sz val="11"/>
        <color indexed="8"/>
        <rFont val="Times New Roman"/>
        <family val="1"/>
        <charset val="204"/>
      </rPr>
      <t>1</t>
    </r>
  </si>
  <si>
    <r>
      <t>m</t>
    </r>
    <r>
      <rPr>
        <vertAlign val="subscript"/>
        <sz val="11"/>
        <color indexed="8"/>
        <rFont val="Times New Roman"/>
        <family val="1"/>
        <charset val="204"/>
      </rPr>
      <t>2</t>
    </r>
  </si>
  <si>
    <r>
      <t>З</t>
    </r>
    <r>
      <rPr>
        <vertAlign val="subscript"/>
        <sz val="11"/>
        <color indexed="8"/>
        <rFont val="Times New Roman"/>
        <family val="1"/>
        <charset val="204"/>
      </rPr>
      <t>вк</t>
    </r>
  </si>
  <si>
    <r>
      <t>(З</t>
    </r>
    <r>
      <rPr>
        <vertAlign val="subscript"/>
        <sz val="11"/>
        <color indexed="8"/>
        <rFont val="Times New Roman"/>
        <family val="1"/>
        <charset val="204"/>
      </rPr>
      <t>пл</t>
    </r>
    <r>
      <rPr>
        <sz val="11"/>
        <color theme="1"/>
        <rFont val="Times New Roman"/>
        <family val="1"/>
        <charset val="204"/>
      </rPr>
      <t>*2+З</t>
    </r>
    <r>
      <rPr>
        <vertAlign val="subscript"/>
        <sz val="11"/>
        <color indexed="8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*2)*12</t>
    </r>
  </si>
  <si>
    <r>
      <t>Н</t>
    </r>
    <r>
      <rPr>
        <vertAlign val="subscript"/>
        <sz val="11"/>
        <color indexed="8"/>
        <rFont val="Times New Roman"/>
        <family val="1"/>
        <charset val="204"/>
      </rPr>
      <t>зп</t>
    </r>
  </si>
  <si>
    <r>
      <t>В</t>
    </r>
    <r>
      <rPr>
        <vertAlign val="subscript"/>
        <sz val="11"/>
        <color indexed="8"/>
        <rFont val="Times New Roman"/>
        <family val="1"/>
        <charset val="204"/>
      </rPr>
      <t>т</t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</si>
  <si>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1</t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</si>
  <si>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2</t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</si>
  <si>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3</t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</si>
  <si>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1"/>
        <scheme val="minor"/>
      </rPr>
      <t/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</si>
  <si>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5</t>
    </r>
    <r>
      <rPr>
        <sz val="11"/>
        <color theme="1"/>
        <rFont val="Calibri"/>
        <family val="2"/>
        <charset val="1"/>
        <scheme val="minor"/>
      </rPr>
      <t/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</si>
  <si>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6</t>
    </r>
    <r>
      <rPr>
        <sz val="11"/>
        <color theme="1"/>
        <rFont val="Calibri"/>
        <family val="2"/>
        <charset val="1"/>
        <scheme val="minor"/>
      </rPr>
      <t/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</si>
  <si>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7</t>
    </r>
    <r>
      <rPr>
        <sz val="11"/>
        <color theme="1"/>
        <rFont val="Calibri"/>
        <family val="2"/>
        <charset val="1"/>
        <scheme val="minor"/>
      </rPr>
      <t/>
    </r>
  </si>
  <si>
    <r>
      <t>М</t>
    </r>
    <r>
      <rPr>
        <vertAlign val="subscript"/>
        <sz val="11"/>
        <color indexed="8"/>
        <rFont val="Times New Roman"/>
        <family val="1"/>
        <charset val="204"/>
      </rPr>
      <t>1</t>
    </r>
  </si>
  <si>
    <r>
      <t>М</t>
    </r>
    <r>
      <rPr>
        <vertAlign val="subscript"/>
        <sz val="11"/>
        <color indexed="8"/>
        <rFont val="Times New Roman"/>
        <family val="1"/>
        <charset val="204"/>
      </rPr>
      <t>2</t>
    </r>
  </si>
  <si>
    <r>
      <t>М</t>
    </r>
    <r>
      <rPr>
        <vertAlign val="subscript"/>
        <sz val="11"/>
        <color indexed="8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1"/>
        <scheme val="minor"/>
      </rPr>
      <t/>
    </r>
  </si>
  <si>
    <r>
      <t>М</t>
    </r>
    <r>
      <rPr>
        <vertAlign val="subscript"/>
        <sz val="11"/>
        <color indexed="8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1"/>
        <scheme val="minor"/>
      </rPr>
      <t/>
    </r>
  </si>
  <si>
    <r>
      <t>М</t>
    </r>
    <r>
      <rPr>
        <vertAlign val="subscript"/>
        <sz val="11"/>
        <color indexed="8"/>
        <rFont val="Times New Roman"/>
        <family val="1"/>
        <charset val="204"/>
      </rPr>
      <t>5</t>
    </r>
    <r>
      <rPr>
        <sz val="11"/>
        <color theme="1"/>
        <rFont val="Calibri"/>
        <family val="2"/>
        <charset val="1"/>
        <scheme val="minor"/>
      </rPr>
      <t/>
    </r>
  </si>
  <si>
    <r>
      <t>М</t>
    </r>
    <r>
      <rPr>
        <vertAlign val="subscript"/>
        <sz val="11"/>
        <color indexed="8"/>
        <rFont val="Times New Roman"/>
        <family val="1"/>
        <charset val="204"/>
      </rPr>
      <t>6</t>
    </r>
    <r>
      <rPr>
        <sz val="11"/>
        <color theme="1"/>
        <rFont val="Calibri"/>
        <family val="2"/>
        <charset val="1"/>
        <scheme val="minor"/>
      </rPr>
      <t/>
    </r>
  </si>
  <si>
    <r>
      <t>М</t>
    </r>
    <r>
      <rPr>
        <vertAlign val="subscript"/>
        <sz val="11"/>
        <color indexed="8"/>
        <rFont val="Times New Roman"/>
        <family val="1"/>
        <charset val="204"/>
      </rPr>
      <t>7</t>
    </r>
    <r>
      <rPr>
        <sz val="11"/>
        <color theme="1"/>
        <rFont val="Calibri"/>
        <family val="2"/>
        <charset val="1"/>
        <scheme val="minor"/>
      </rPr>
      <t/>
    </r>
  </si>
  <si>
    <r>
      <t>В</t>
    </r>
    <r>
      <rPr>
        <vertAlign val="subscript"/>
        <sz val="11"/>
        <color indexed="8"/>
        <rFont val="Times New Roman"/>
        <family val="1"/>
        <charset val="204"/>
      </rPr>
      <t>щ</t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</si>
  <si>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*М</t>
    </r>
    <r>
      <rPr>
        <vertAlign val="subscript"/>
        <sz val="11"/>
        <color indexed="8"/>
        <rFont val="Times New Roman"/>
        <family val="1"/>
        <charset val="204"/>
      </rPr>
      <t>1</t>
    </r>
  </si>
  <si>
    <r>
      <t>В</t>
    </r>
    <r>
      <rPr>
        <vertAlign val="subscript"/>
        <sz val="11"/>
        <color indexed="8"/>
        <rFont val="Times New Roman"/>
        <family val="1"/>
        <charset val="204"/>
      </rPr>
      <t>1</t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</si>
  <si>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*М</t>
    </r>
    <r>
      <rPr>
        <vertAlign val="subscript"/>
        <sz val="11"/>
        <color indexed="8"/>
        <rFont val="Times New Roman"/>
        <family val="1"/>
        <charset val="204"/>
      </rPr>
      <t>2</t>
    </r>
  </si>
  <si>
    <r>
      <t>В</t>
    </r>
    <r>
      <rPr>
        <vertAlign val="subscript"/>
        <sz val="11"/>
        <color indexed="8"/>
        <rFont val="Times New Roman"/>
        <family val="1"/>
        <charset val="204"/>
      </rPr>
      <t>2</t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</si>
  <si>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*М</t>
    </r>
    <r>
      <rPr>
        <vertAlign val="subscript"/>
        <sz val="11"/>
        <color indexed="8"/>
        <rFont val="Times New Roman"/>
        <family val="1"/>
        <charset val="204"/>
      </rPr>
      <t>3</t>
    </r>
  </si>
  <si>
    <r>
      <t>В</t>
    </r>
    <r>
      <rPr>
        <vertAlign val="subscript"/>
        <sz val="11"/>
        <color indexed="8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1"/>
        <scheme val="minor"/>
      </rPr>
      <t/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</si>
  <si>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*М</t>
    </r>
    <r>
      <rPr>
        <vertAlign val="subscript"/>
        <sz val="11"/>
        <color indexed="8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1"/>
        <scheme val="minor"/>
      </rPr>
      <t/>
    </r>
  </si>
  <si>
    <r>
      <t>В</t>
    </r>
    <r>
      <rPr>
        <vertAlign val="subscript"/>
        <sz val="11"/>
        <color indexed="8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1"/>
        <scheme val="minor"/>
      </rPr>
      <t/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</si>
  <si>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*М</t>
    </r>
    <r>
      <rPr>
        <vertAlign val="subscript"/>
        <sz val="11"/>
        <color indexed="8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1"/>
        <scheme val="minor"/>
      </rPr>
      <t/>
    </r>
  </si>
  <si>
    <r>
      <t>В</t>
    </r>
    <r>
      <rPr>
        <vertAlign val="subscript"/>
        <sz val="11"/>
        <color indexed="8"/>
        <rFont val="Times New Roman"/>
        <family val="1"/>
        <charset val="204"/>
      </rPr>
      <t>5</t>
    </r>
    <r>
      <rPr>
        <sz val="11"/>
        <color theme="1"/>
        <rFont val="Calibri"/>
        <family val="2"/>
        <charset val="1"/>
        <scheme val="minor"/>
      </rPr>
      <t/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</si>
  <si>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*М</t>
    </r>
    <r>
      <rPr>
        <vertAlign val="subscript"/>
        <sz val="11"/>
        <color indexed="8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1"/>
        <scheme val="minor"/>
      </rPr>
      <t/>
    </r>
  </si>
  <si>
    <r>
      <t>В</t>
    </r>
    <r>
      <rPr>
        <vertAlign val="subscript"/>
        <sz val="11"/>
        <color indexed="8"/>
        <rFont val="Times New Roman"/>
        <family val="1"/>
        <charset val="204"/>
      </rPr>
      <t>6</t>
    </r>
    <r>
      <rPr>
        <sz val="11"/>
        <color theme="1"/>
        <rFont val="Calibri"/>
        <family val="2"/>
        <charset val="1"/>
        <scheme val="minor"/>
      </rPr>
      <t/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</si>
  <si>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*М</t>
    </r>
    <r>
      <rPr>
        <vertAlign val="subscript"/>
        <sz val="11"/>
        <color indexed="8"/>
        <rFont val="Times New Roman"/>
        <family val="1"/>
        <charset val="204"/>
      </rPr>
      <t>5</t>
    </r>
    <r>
      <rPr>
        <sz val="11"/>
        <color theme="1"/>
        <rFont val="Calibri"/>
        <family val="2"/>
        <charset val="1"/>
        <scheme val="minor"/>
      </rPr>
      <t/>
    </r>
  </si>
  <si>
    <r>
      <t>В</t>
    </r>
    <r>
      <rPr>
        <vertAlign val="subscript"/>
        <sz val="11"/>
        <color indexed="8"/>
        <rFont val="Times New Roman"/>
        <family val="1"/>
        <charset val="204"/>
      </rPr>
      <t>р</t>
    </r>
  </si>
  <si>
    <r>
      <t>В</t>
    </r>
    <r>
      <rPr>
        <vertAlign val="subscript"/>
        <sz val="11"/>
        <color indexed="8"/>
        <rFont val="Times New Roman"/>
        <family val="1"/>
        <charset val="204"/>
      </rPr>
      <t>щ</t>
    </r>
    <r>
      <rPr>
        <sz val="11"/>
        <color theme="1"/>
        <rFont val="Times New Roman"/>
        <family val="1"/>
        <charset val="204"/>
      </rPr>
      <t>+В</t>
    </r>
    <r>
      <rPr>
        <vertAlign val="subscript"/>
        <sz val="11"/>
        <color indexed="8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+В</t>
    </r>
    <r>
      <rPr>
        <vertAlign val="subscript"/>
        <sz val="11"/>
        <color indexed="8"/>
        <rFont val="Times New Roman"/>
        <family val="1"/>
        <charset val="204"/>
      </rPr>
      <t>2</t>
    </r>
  </si>
  <si>
    <r>
      <t>t</t>
    </r>
    <r>
      <rPr>
        <vertAlign val="subscript"/>
        <sz val="11"/>
        <color indexed="8"/>
        <rFont val="Times New Roman"/>
        <family val="1"/>
        <charset val="204"/>
      </rPr>
      <t>щ</t>
    </r>
  </si>
  <si>
    <r>
      <t>t</t>
    </r>
    <r>
      <rPr>
        <vertAlign val="subscript"/>
        <sz val="11"/>
        <color indexed="8"/>
        <rFont val="Times New Roman"/>
        <family val="1"/>
        <charset val="204"/>
      </rPr>
      <t>1</t>
    </r>
  </si>
  <si>
    <r>
      <t>t</t>
    </r>
    <r>
      <rPr>
        <vertAlign val="subscript"/>
        <sz val="11"/>
        <color indexed="8"/>
        <rFont val="Times New Roman"/>
        <family val="1"/>
        <charset val="204"/>
      </rPr>
      <t>2</t>
    </r>
  </si>
  <si>
    <r>
      <t>Т</t>
    </r>
    <r>
      <rPr>
        <vertAlign val="subscript"/>
        <sz val="11"/>
        <color indexed="8"/>
        <rFont val="Times New Roman"/>
        <family val="1"/>
        <charset val="204"/>
      </rPr>
      <t>р</t>
    </r>
  </si>
  <si>
    <r>
      <t>Т</t>
    </r>
    <r>
      <rPr>
        <vertAlign val="subscript"/>
        <sz val="11"/>
        <color indexed="8"/>
        <rFont val="Times New Roman"/>
        <family val="1"/>
        <charset val="204"/>
      </rPr>
      <t>с</t>
    </r>
  </si>
  <si>
    <r>
      <t>t</t>
    </r>
    <r>
      <rPr>
        <vertAlign val="subscript"/>
        <sz val="11"/>
        <color indexed="8"/>
        <rFont val="Times New Roman"/>
        <family val="1"/>
        <charset val="204"/>
      </rPr>
      <t>щ</t>
    </r>
    <r>
      <rPr>
        <sz val="11"/>
        <color theme="1"/>
        <rFont val="Times New Roman"/>
        <family val="1"/>
        <charset val="204"/>
      </rPr>
      <t>*Р</t>
    </r>
    <r>
      <rPr>
        <vertAlign val="subscript"/>
        <sz val="11"/>
        <color indexed="8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+t</t>
    </r>
    <r>
      <rPr>
        <vertAlign val="subscript"/>
        <sz val="11"/>
        <color indexed="8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*P</t>
    </r>
    <r>
      <rPr>
        <vertAlign val="subscript"/>
        <sz val="11"/>
        <color indexed="8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+t</t>
    </r>
    <r>
      <rPr>
        <vertAlign val="subscript"/>
        <sz val="11"/>
        <color indexed="8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*P</t>
    </r>
    <r>
      <rPr>
        <vertAlign val="subscript"/>
        <sz val="11"/>
        <color indexed="8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+L*10</t>
    </r>
    <r>
      <rPr>
        <vertAlign val="superscript"/>
        <sz val="11"/>
        <color indexed="8"/>
        <rFont val="Times New Roman"/>
        <family val="1"/>
        <charset val="204"/>
      </rPr>
      <t xml:space="preserve">-3 </t>
    </r>
    <r>
      <rPr>
        <sz val="11"/>
        <color indexed="8"/>
        <rFont val="Times New Roman"/>
        <family val="1"/>
        <charset val="204"/>
      </rPr>
      <t>*Тр</t>
    </r>
  </si>
  <si>
    <r>
      <t>П</t>
    </r>
    <r>
      <rPr>
        <vertAlign val="subscript"/>
        <sz val="11"/>
        <color indexed="8"/>
        <rFont val="Times New Roman"/>
        <family val="1"/>
        <charset val="204"/>
      </rPr>
      <t>р</t>
    </r>
  </si>
  <si>
    <r>
      <t>В</t>
    </r>
    <r>
      <rPr>
        <vertAlign val="subscript"/>
        <sz val="11"/>
        <color indexed="8"/>
        <rFont val="Times New Roman"/>
        <family val="1"/>
        <charset val="204"/>
      </rPr>
      <t>а</t>
    </r>
  </si>
  <si>
    <r>
      <t>В</t>
    </r>
    <r>
      <rPr>
        <vertAlign val="subscript"/>
        <sz val="11"/>
        <color indexed="8"/>
        <rFont val="Times New Roman"/>
        <family val="1"/>
        <charset val="204"/>
      </rPr>
      <t>м</t>
    </r>
  </si>
  <si>
    <r>
      <t>К</t>
    </r>
    <r>
      <rPr>
        <vertAlign val="subscript"/>
        <sz val="11"/>
        <color indexed="8"/>
        <rFont val="Times New Roman"/>
        <family val="1"/>
        <charset val="204"/>
      </rPr>
      <t>в</t>
    </r>
  </si>
  <si>
    <r>
      <t>В*К</t>
    </r>
    <r>
      <rPr>
        <vertAlign val="subscript"/>
        <sz val="11"/>
        <color indexed="8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*30*12</t>
    </r>
  </si>
  <si>
    <r>
      <t>В</t>
    </r>
    <r>
      <rPr>
        <vertAlign val="subscript"/>
        <sz val="11"/>
        <color indexed="8"/>
        <rFont val="Times New Roman"/>
        <family val="1"/>
        <charset val="204"/>
      </rPr>
      <t>б</t>
    </r>
  </si>
  <si>
    <r>
      <t>В</t>
    </r>
    <r>
      <rPr>
        <vertAlign val="subscript"/>
        <sz val="11"/>
        <color indexed="8"/>
        <rFont val="Times New Roman"/>
        <family val="1"/>
        <charset val="204"/>
      </rPr>
      <t>і</t>
    </r>
  </si>
  <si>
    <r>
      <t>Н</t>
    </r>
    <r>
      <rPr>
        <vertAlign val="subscript"/>
        <sz val="11"/>
        <color indexed="8"/>
        <rFont val="Times New Roman"/>
        <family val="1"/>
        <charset val="204"/>
      </rPr>
      <t>зп</t>
    </r>
    <r>
      <rPr>
        <sz val="11"/>
        <color indexed="8"/>
        <rFont val="Times New Roman"/>
        <family val="1"/>
        <charset val="204"/>
      </rPr>
      <t>+ В</t>
    </r>
    <r>
      <rPr>
        <vertAlign val="subscript"/>
        <sz val="11"/>
        <color indexed="8"/>
        <rFont val="Times New Roman"/>
        <family val="1"/>
        <charset val="204"/>
      </rPr>
      <t>т</t>
    </r>
    <r>
      <rPr>
        <sz val="11"/>
        <color indexed="8"/>
        <rFont val="Times New Roman"/>
        <family val="1"/>
        <charset val="204"/>
      </rPr>
      <t>+В</t>
    </r>
    <r>
      <rPr>
        <vertAlign val="subscript"/>
        <sz val="11"/>
        <color indexed="8"/>
        <rFont val="Times New Roman"/>
        <family val="1"/>
        <charset val="204"/>
      </rPr>
      <t>р</t>
    </r>
    <r>
      <rPr>
        <sz val="11"/>
        <color indexed="8"/>
        <rFont val="Times New Roman"/>
        <family val="1"/>
        <charset val="204"/>
      </rPr>
      <t>+П</t>
    </r>
    <r>
      <rPr>
        <vertAlign val="subscript"/>
        <sz val="11"/>
        <color indexed="8"/>
        <rFont val="Times New Roman"/>
        <family val="1"/>
        <charset val="204"/>
      </rPr>
      <t>р</t>
    </r>
    <r>
      <rPr>
        <sz val="11"/>
        <color indexed="8"/>
        <rFont val="Times New Roman"/>
        <family val="1"/>
        <charset val="204"/>
      </rPr>
      <t>+А+М+В</t>
    </r>
    <r>
      <rPr>
        <vertAlign val="subscript"/>
        <sz val="11"/>
        <color indexed="8"/>
        <rFont val="Times New Roman"/>
        <family val="1"/>
        <charset val="204"/>
      </rPr>
      <t>б</t>
    </r>
  </si>
  <si>
    <r>
      <t>З</t>
    </r>
    <r>
      <rPr>
        <vertAlign val="subscript"/>
        <sz val="11"/>
        <color indexed="8"/>
        <rFont val="Times New Roman"/>
        <family val="1"/>
        <charset val="204"/>
      </rPr>
      <t>і</t>
    </r>
  </si>
  <si>
    <r>
      <t>З</t>
    </r>
    <r>
      <rPr>
        <vertAlign val="subscript"/>
        <sz val="11"/>
        <color indexed="8"/>
        <rFont val="Times New Roman"/>
        <family val="1"/>
        <charset val="204"/>
      </rPr>
      <t>пл</t>
    </r>
    <r>
      <rPr>
        <sz val="11"/>
        <color indexed="8"/>
        <rFont val="Times New Roman"/>
        <family val="1"/>
        <charset val="204"/>
      </rPr>
      <t>*2*0,1*12</t>
    </r>
  </si>
  <si>
    <r>
      <t>П</t>
    </r>
    <r>
      <rPr>
        <vertAlign val="subscript"/>
        <sz val="11"/>
        <color indexed="8"/>
        <rFont val="Times New Roman"/>
        <family val="1"/>
        <charset val="204"/>
      </rPr>
      <t>з</t>
    </r>
  </si>
  <si>
    <r>
      <t>П</t>
    </r>
    <r>
      <rPr>
        <vertAlign val="subscript"/>
        <sz val="11"/>
        <color indexed="8"/>
        <rFont val="Times New Roman"/>
        <family val="1"/>
        <charset val="204"/>
      </rPr>
      <t>м</t>
    </r>
  </si>
  <si>
    <r>
      <t>П</t>
    </r>
    <r>
      <rPr>
        <vertAlign val="subscript"/>
        <sz val="11"/>
        <color indexed="8"/>
        <rFont val="Times New Roman"/>
        <family val="1"/>
        <charset val="204"/>
      </rPr>
      <t>зв</t>
    </r>
  </si>
  <si>
    <r>
      <t>Р</t>
    </r>
    <r>
      <rPr>
        <vertAlign val="subscript"/>
        <sz val="11"/>
        <color indexed="8"/>
        <rFont val="Times New Roman"/>
        <family val="1"/>
        <charset val="204"/>
      </rPr>
      <t>к</t>
    </r>
  </si>
  <si>
    <t>г) Витрати на акумулятоні батареї</t>
  </si>
  <si>
    <t>Плановий прибуток - 10%</t>
  </si>
  <si>
    <t>0,1*Спл</t>
  </si>
  <si>
    <t>Тариф на перевезення пасажирів на міських автобусних маршрутах у звичайному режимі  руху без урахування субвенції та за фактичним пасажиропотоком з ПДВ</t>
  </si>
  <si>
    <t>Розрахунковий період - рік</t>
  </si>
  <si>
    <t>Керуюча справами</t>
  </si>
  <si>
    <t>Ганна САЛАМАТІНА</t>
  </si>
  <si>
    <t>Додаток до Рішення від 24.07.25 № 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</si>
</sst>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vertAlign val="subscript"/>
      <sz val="11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bscript"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10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indent="2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zoomScaleNormal="100" zoomScaleSheetLayoutView="100" workbookViewId="0">
      <selection activeCell="E2" sqref="E2:F2"/>
    </sheetView>
  </sheetViews>
  <sheetFormatPr defaultRowHeight="15" x14ac:dyDescent="0.25"/>
  <cols>
    <col min="1" max="1" width="5.7109375" style="22" customWidth="1"/>
    <col min="2" max="2" width="41" style="25" customWidth="1"/>
    <col min="3" max="3" width="12.28515625" style="4" customWidth="1"/>
    <col min="4" max="4" width="9.140625" style="26"/>
    <col min="5" max="5" width="33.7109375" style="22" customWidth="1"/>
    <col min="6" max="6" width="15.42578125" style="22" customWidth="1"/>
    <col min="7" max="16384" width="9.140625" style="4"/>
  </cols>
  <sheetData>
    <row r="1" spans="1:6" customFormat="1" x14ac:dyDescent="0.25"/>
    <row r="2" spans="1:6" customFormat="1" x14ac:dyDescent="0.25">
      <c r="E2" s="42" t="s">
        <v>275</v>
      </c>
      <c r="F2" s="41"/>
    </row>
    <row r="3" spans="1:6" customFormat="1" x14ac:dyDescent="0.25"/>
    <row r="4" spans="1:6" x14ac:dyDescent="0.25">
      <c r="A4" s="37" t="s">
        <v>0</v>
      </c>
      <c r="B4" s="37"/>
      <c r="C4" s="37"/>
      <c r="D4" s="37"/>
      <c r="E4" s="37"/>
      <c r="F4" s="37"/>
    </row>
    <row r="5" spans="1:6" x14ac:dyDescent="0.25">
      <c r="A5" s="37" t="s">
        <v>1</v>
      </c>
      <c r="B5" s="37"/>
      <c r="C5" s="37"/>
      <c r="D5" s="37"/>
      <c r="E5" s="37"/>
      <c r="F5" s="37"/>
    </row>
    <row r="6" spans="1:6" ht="42" customHeight="1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272</v>
      </c>
    </row>
    <row r="7" spans="1:6" x14ac:dyDescent="0.25">
      <c r="A7" s="1">
        <v>1</v>
      </c>
      <c r="B7" s="6" t="s">
        <v>7</v>
      </c>
      <c r="C7" s="7"/>
      <c r="D7" s="3"/>
      <c r="E7" s="1"/>
      <c r="F7" s="1"/>
    </row>
    <row r="8" spans="1:6" ht="16.5" x14ac:dyDescent="0.25">
      <c r="A8" s="1">
        <v>2</v>
      </c>
      <c r="B8" s="6" t="s">
        <v>8</v>
      </c>
      <c r="C8" s="8" t="s">
        <v>177</v>
      </c>
      <c r="D8" s="3" t="s">
        <v>9</v>
      </c>
      <c r="E8" s="3" t="s">
        <v>10</v>
      </c>
      <c r="F8" s="1">
        <v>5.0999999999999996</v>
      </c>
    </row>
    <row r="9" spans="1:6" x14ac:dyDescent="0.25">
      <c r="A9" s="1">
        <v>3</v>
      </c>
      <c r="B9" s="6" t="s">
        <v>11</v>
      </c>
      <c r="C9" s="8" t="s">
        <v>19</v>
      </c>
      <c r="D9" s="3" t="s">
        <v>22</v>
      </c>
      <c r="E9" s="3" t="s">
        <v>24</v>
      </c>
      <c r="F9" s="1">
        <v>35</v>
      </c>
    </row>
    <row r="10" spans="1:6" ht="16.5" x14ac:dyDescent="0.25">
      <c r="A10" s="1">
        <v>4</v>
      </c>
      <c r="B10" s="6" t="s">
        <v>12</v>
      </c>
      <c r="C10" s="8" t="s">
        <v>178</v>
      </c>
      <c r="D10" s="3" t="s">
        <v>9</v>
      </c>
      <c r="E10" s="3" t="s">
        <v>25</v>
      </c>
      <c r="F10" s="9">
        <f>F8*F9*1.01</f>
        <v>180.285</v>
      </c>
    </row>
    <row r="11" spans="1:6" x14ac:dyDescent="0.25">
      <c r="A11" s="1">
        <v>5</v>
      </c>
      <c r="B11" s="6" t="s">
        <v>13</v>
      </c>
      <c r="C11" s="8" t="s">
        <v>20</v>
      </c>
      <c r="D11" s="3" t="s">
        <v>22</v>
      </c>
      <c r="E11" s="3" t="s">
        <v>26</v>
      </c>
      <c r="F11" s="9">
        <f>F9*355</f>
        <v>12425</v>
      </c>
    </row>
    <row r="12" spans="1:6" x14ac:dyDescent="0.25">
      <c r="A12" s="1">
        <v>6</v>
      </c>
      <c r="B12" s="6" t="s">
        <v>14</v>
      </c>
      <c r="C12" s="7"/>
      <c r="D12" s="3"/>
      <c r="E12" s="1"/>
      <c r="F12" s="1"/>
    </row>
    <row r="13" spans="1:6" ht="16.5" x14ac:dyDescent="0.25">
      <c r="A13" s="1"/>
      <c r="B13" s="5" t="s">
        <v>15</v>
      </c>
      <c r="C13" s="1" t="s">
        <v>179</v>
      </c>
      <c r="D13" s="3" t="s">
        <v>23</v>
      </c>
      <c r="E13" s="3" t="s">
        <v>27</v>
      </c>
      <c r="F13" s="1">
        <v>19</v>
      </c>
    </row>
    <row r="14" spans="1:6" ht="16.5" x14ac:dyDescent="0.25">
      <c r="A14" s="1"/>
      <c r="B14" s="5" t="s">
        <v>16</v>
      </c>
      <c r="C14" s="1" t="s">
        <v>180</v>
      </c>
      <c r="D14" s="3" t="s">
        <v>23</v>
      </c>
      <c r="E14" s="3" t="s">
        <v>27</v>
      </c>
      <c r="F14" s="1">
        <v>24</v>
      </c>
    </row>
    <row r="15" spans="1:6" x14ac:dyDescent="0.25">
      <c r="A15" s="1">
        <v>7</v>
      </c>
      <c r="B15" s="6" t="s">
        <v>17</v>
      </c>
      <c r="C15" s="7"/>
      <c r="D15" s="3"/>
      <c r="E15" s="3" t="s">
        <v>27</v>
      </c>
      <c r="F15" s="1" t="s">
        <v>167</v>
      </c>
    </row>
    <row r="16" spans="1:6" ht="16.5" x14ac:dyDescent="0.25">
      <c r="A16" s="1"/>
      <c r="B16" s="6" t="s">
        <v>18</v>
      </c>
      <c r="C16" s="8" t="s">
        <v>21</v>
      </c>
      <c r="D16" s="3" t="s">
        <v>9</v>
      </c>
      <c r="E16" s="1" t="s">
        <v>181</v>
      </c>
      <c r="F16" s="9">
        <f>F8*F11</f>
        <v>63367.499999999993</v>
      </c>
    </row>
    <row r="17" spans="1:6" x14ac:dyDescent="0.25">
      <c r="A17" s="1"/>
      <c r="B17" s="10" t="s">
        <v>28</v>
      </c>
      <c r="C17" s="7"/>
      <c r="D17" s="3"/>
      <c r="E17" s="1"/>
      <c r="F17" s="1"/>
    </row>
    <row r="18" spans="1:6" x14ac:dyDescent="0.25">
      <c r="A18" s="1"/>
      <c r="B18" s="38" t="s">
        <v>29</v>
      </c>
      <c r="C18" s="38"/>
      <c r="D18" s="38"/>
      <c r="E18" s="1"/>
      <c r="F18" s="1"/>
    </row>
    <row r="19" spans="1:6" x14ac:dyDescent="0.25">
      <c r="A19" s="1"/>
      <c r="B19" s="5" t="s">
        <v>77</v>
      </c>
      <c r="C19" s="7"/>
      <c r="D19" s="3"/>
      <c r="E19" s="1"/>
      <c r="F19" s="1"/>
    </row>
    <row r="20" spans="1:6" x14ac:dyDescent="0.25">
      <c r="A20" s="1"/>
      <c r="B20" s="11" t="s">
        <v>30</v>
      </c>
      <c r="C20" s="7"/>
      <c r="D20" s="3"/>
      <c r="E20" s="1"/>
      <c r="F20" s="1"/>
    </row>
    <row r="21" spans="1:6" ht="16.5" x14ac:dyDescent="0.25">
      <c r="A21" s="12">
        <v>1</v>
      </c>
      <c r="B21" s="13" t="s">
        <v>31</v>
      </c>
      <c r="C21" s="1" t="s">
        <v>182</v>
      </c>
      <c r="D21" s="3" t="s">
        <v>48</v>
      </c>
      <c r="E21" s="3" t="s">
        <v>49</v>
      </c>
      <c r="F21" s="1">
        <v>12</v>
      </c>
    </row>
    <row r="22" spans="1:6" x14ac:dyDescent="0.25">
      <c r="A22" s="12">
        <v>2</v>
      </c>
      <c r="B22" s="13" t="s">
        <v>32</v>
      </c>
      <c r="C22" s="7"/>
      <c r="D22" s="3"/>
      <c r="E22" s="3" t="s">
        <v>49</v>
      </c>
      <c r="F22" s="1"/>
    </row>
    <row r="23" spans="1:6" ht="16.5" x14ac:dyDescent="0.25">
      <c r="A23" s="1"/>
      <c r="B23" s="6" t="s">
        <v>33</v>
      </c>
      <c r="C23" s="1" t="s">
        <v>183</v>
      </c>
      <c r="D23" s="3"/>
      <c r="E23" s="3" t="s">
        <v>49</v>
      </c>
      <c r="F23" s="14">
        <v>0.04</v>
      </c>
    </row>
    <row r="24" spans="1:6" x14ac:dyDescent="0.25">
      <c r="A24" s="1"/>
      <c r="B24" s="6" t="s">
        <v>34</v>
      </c>
      <c r="C24" s="1" t="s">
        <v>52</v>
      </c>
      <c r="D24" s="3"/>
      <c r="E24" s="1"/>
      <c r="F24" s="14">
        <v>0.04</v>
      </c>
    </row>
    <row r="25" spans="1:6" x14ac:dyDescent="0.25">
      <c r="A25" s="12">
        <v>3</v>
      </c>
      <c r="B25" s="13" t="s">
        <v>35</v>
      </c>
      <c r="C25" s="8" t="s">
        <v>53</v>
      </c>
      <c r="D25" s="3"/>
      <c r="E25" s="1" t="s">
        <v>50</v>
      </c>
      <c r="F25" s="9">
        <v>0</v>
      </c>
    </row>
    <row r="26" spans="1:6" ht="18" x14ac:dyDescent="0.25">
      <c r="A26" s="12">
        <v>4</v>
      </c>
      <c r="B26" s="13" t="s">
        <v>36</v>
      </c>
      <c r="C26" s="8" t="s">
        <v>54</v>
      </c>
      <c r="D26" s="3" t="s">
        <v>55</v>
      </c>
      <c r="E26" s="1" t="s">
        <v>184</v>
      </c>
      <c r="F26" s="9">
        <f>F21*0.01*(1+0.01*F24)</f>
        <v>0.12004799999999999</v>
      </c>
    </row>
    <row r="27" spans="1:6" ht="16.5" x14ac:dyDescent="0.25">
      <c r="A27" s="12">
        <v>5</v>
      </c>
      <c r="B27" s="13" t="s">
        <v>37</v>
      </c>
      <c r="C27" s="1" t="s">
        <v>185</v>
      </c>
      <c r="D27" s="3" t="s">
        <v>56</v>
      </c>
      <c r="E27" s="1" t="s">
        <v>51</v>
      </c>
      <c r="F27" s="9">
        <v>38.58</v>
      </c>
    </row>
    <row r="28" spans="1:6" ht="17.25" x14ac:dyDescent="0.25">
      <c r="A28" s="12">
        <v>6</v>
      </c>
      <c r="B28" s="2" t="s">
        <v>38</v>
      </c>
      <c r="C28" s="15" t="s">
        <v>186</v>
      </c>
      <c r="D28" s="3" t="s">
        <v>57</v>
      </c>
      <c r="E28" s="1" t="s">
        <v>187</v>
      </c>
      <c r="F28" s="16">
        <f>F26*F27</f>
        <v>4.6314518399999995</v>
      </c>
    </row>
    <row r="29" spans="1:6" x14ac:dyDescent="0.25">
      <c r="A29" s="1"/>
      <c r="B29" s="11" t="s">
        <v>39</v>
      </c>
      <c r="C29" s="7"/>
      <c r="D29" s="3"/>
      <c r="E29" s="1"/>
      <c r="F29" s="1"/>
    </row>
    <row r="30" spans="1:6" x14ac:dyDescent="0.25">
      <c r="A30" s="12">
        <v>1</v>
      </c>
      <c r="B30" s="13" t="s">
        <v>44</v>
      </c>
      <c r="C30" s="7"/>
      <c r="D30" s="3"/>
      <c r="E30" s="1"/>
      <c r="F30" s="1"/>
    </row>
    <row r="31" spans="1:6" ht="16.5" x14ac:dyDescent="0.25">
      <c r="A31" s="1"/>
      <c r="B31" s="17" t="s">
        <v>40</v>
      </c>
      <c r="C31" s="1" t="s">
        <v>188</v>
      </c>
      <c r="D31" s="3" t="s">
        <v>58</v>
      </c>
      <c r="E31" s="3" t="s">
        <v>49</v>
      </c>
      <c r="F31" s="1">
        <v>1.7</v>
      </c>
    </row>
    <row r="32" spans="1:6" ht="16.5" x14ac:dyDescent="0.25">
      <c r="A32" s="1"/>
      <c r="B32" s="17" t="s">
        <v>41</v>
      </c>
      <c r="C32" s="1" t="s">
        <v>189</v>
      </c>
      <c r="D32" s="3" t="s">
        <v>58</v>
      </c>
      <c r="E32" s="3" t="s">
        <v>49</v>
      </c>
      <c r="F32" s="1">
        <v>0.15</v>
      </c>
    </row>
    <row r="33" spans="1:6" ht="16.5" x14ac:dyDescent="0.25">
      <c r="A33" s="1"/>
      <c r="B33" s="17" t="s">
        <v>42</v>
      </c>
      <c r="C33" s="1" t="s">
        <v>190</v>
      </c>
      <c r="D33" s="3" t="s">
        <v>58</v>
      </c>
      <c r="E33" s="3" t="s">
        <v>49</v>
      </c>
      <c r="F33" s="1">
        <v>0.05</v>
      </c>
    </row>
    <row r="34" spans="1:6" ht="16.5" x14ac:dyDescent="0.25">
      <c r="A34" s="1"/>
      <c r="B34" s="17" t="s">
        <v>43</v>
      </c>
      <c r="C34" s="1" t="s">
        <v>191</v>
      </c>
      <c r="D34" s="3" t="s">
        <v>59</v>
      </c>
      <c r="E34" s="3" t="s">
        <v>49</v>
      </c>
      <c r="F34" s="1">
        <v>0.1</v>
      </c>
    </row>
    <row r="35" spans="1:6" x14ac:dyDescent="0.25">
      <c r="A35" s="12">
        <v>2</v>
      </c>
      <c r="B35" s="13" t="s">
        <v>45</v>
      </c>
      <c r="C35" s="7"/>
      <c r="D35" s="3"/>
      <c r="E35" s="1"/>
      <c r="F35" s="1"/>
    </row>
    <row r="36" spans="1:6" ht="16.5" x14ac:dyDescent="0.25">
      <c r="A36" s="1"/>
      <c r="B36" s="17" t="s">
        <v>40</v>
      </c>
      <c r="C36" s="1" t="s">
        <v>192</v>
      </c>
      <c r="D36" s="3" t="s">
        <v>56</v>
      </c>
      <c r="E36" s="3" t="s">
        <v>51</v>
      </c>
      <c r="F36" s="9">
        <v>151.81549999999999</v>
      </c>
    </row>
    <row r="37" spans="1:6" ht="16.5" x14ac:dyDescent="0.25">
      <c r="A37" s="1"/>
      <c r="B37" s="17" t="s">
        <v>41</v>
      </c>
      <c r="C37" s="1" t="s">
        <v>193</v>
      </c>
      <c r="D37" s="3" t="s">
        <v>56</v>
      </c>
      <c r="E37" s="3" t="s">
        <v>51</v>
      </c>
      <c r="F37" s="9">
        <v>127.72200000000001</v>
      </c>
    </row>
    <row r="38" spans="1:6" ht="16.5" x14ac:dyDescent="0.25">
      <c r="A38" s="1"/>
      <c r="B38" s="17" t="s">
        <v>42</v>
      </c>
      <c r="C38" s="1" t="s">
        <v>194</v>
      </c>
      <c r="D38" s="3" t="s">
        <v>56</v>
      </c>
      <c r="E38" s="3" t="s">
        <v>51</v>
      </c>
      <c r="F38" s="9">
        <v>151.81549999999999</v>
      </c>
    </row>
    <row r="39" spans="1:6" ht="16.5" x14ac:dyDescent="0.25">
      <c r="A39" s="1"/>
      <c r="B39" s="17" t="s">
        <v>43</v>
      </c>
      <c r="C39" s="1" t="s">
        <v>185</v>
      </c>
      <c r="D39" s="3" t="s">
        <v>56</v>
      </c>
      <c r="E39" s="3" t="s">
        <v>51</v>
      </c>
      <c r="F39" s="9">
        <v>83.23</v>
      </c>
    </row>
    <row r="40" spans="1:6" ht="17.25" x14ac:dyDescent="0.25">
      <c r="A40" s="12">
        <v>3</v>
      </c>
      <c r="B40" s="2" t="s">
        <v>46</v>
      </c>
      <c r="C40" s="15" t="s">
        <v>195</v>
      </c>
      <c r="D40" s="3" t="s">
        <v>57</v>
      </c>
      <c r="E40" s="18" t="s">
        <v>60</v>
      </c>
      <c r="F40" s="16">
        <f>0.01*(F31*F36+F32*F37+F33*F38+F34*F39)*F26</f>
        <v>0.35193082604399994</v>
      </c>
    </row>
    <row r="41" spans="1:6" x14ac:dyDescent="0.25">
      <c r="A41" s="1"/>
      <c r="B41" s="11" t="s">
        <v>47</v>
      </c>
      <c r="C41" s="7"/>
      <c r="D41" s="3"/>
      <c r="E41" s="1"/>
      <c r="F41" s="1"/>
    </row>
    <row r="42" spans="1:6" ht="16.5" x14ac:dyDescent="0.25">
      <c r="A42" s="1">
        <v>1</v>
      </c>
      <c r="B42" s="6" t="s">
        <v>61</v>
      </c>
      <c r="C42" s="1" t="s">
        <v>196</v>
      </c>
      <c r="D42" s="3" t="s">
        <v>22</v>
      </c>
      <c r="E42" s="1"/>
      <c r="F42" s="1">
        <v>6</v>
      </c>
    </row>
    <row r="43" spans="1:6" ht="16.5" x14ac:dyDescent="0.25">
      <c r="A43" s="1">
        <v>2</v>
      </c>
      <c r="B43" s="6" t="s">
        <v>62</v>
      </c>
      <c r="C43" s="1" t="s">
        <v>197</v>
      </c>
      <c r="D43" s="3" t="s">
        <v>65</v>
      </c>
      <c r="E43" s="3" t="s">
        <v>51</v>
      </c>
      <c r="F43" s="9">
        <v>4250</v>
      </c>
    </row>
    <row r="44" spans="1:6" ht="16.5" x14ac:dyDescent="0.25">
      <c r="A44" s="1">
        <v>3</v>
      </c>
      <c r="B44" s="6" t="s">
        <v>63</v>
      </c>
      <c r="C44" s="1" t="s">
        <v>198</v>
      </c>
      <c r="D44" s="3" t="s">
        <v>66</v>
      </c>
      <c r="E44" s="18" t="s">
        <v>67</v>
      </c>
      <c r="F44" s="9">
        <v>70</v>
      </c>
    </row>
    <row r="45" spans="1:6" ht="17.25" x14ac:dyDescent="0.25">
      <c r="A45" s="15">
        <v>4</v>
      </c>
      <c r="B45" s="2" t="s">
        <v>64</v>
      </c>
      <c r="C45" s="15" t="s">
        <v>199</v>
      </c>
      <c r="D45" s="3" t="s">
        <v>57</v>
      </c>
      <c r="E45" s="1" t="s">
        <v>68</v>
      </c>
      <c r="F45" s="16">
        <f>(F42*F43)/F44/1000</f>
        <v>0.36428571428571427</v>
      </c>
    </row>
    <row r="46" spans="1:6" x14ac:dyDescent="0.25">
      <c r="A46" s="1"/>
      <c r="B46" s="11" t="s">
        <v>268</v>
      </c>
      <c r="C46" s="7"/>
      <c r="D46" s="3"/>
      <c r="E46" s="1"/>
      <c r="F46" s="1"/>
    </row>
    <row r="47" spans="1:6" x14ac:dyDescent="0.25">
      <c r="A47" s="1">
        <v>1</v>
      </c>
      <c r="B47" s="6" t="s">
        <v>69</v>
      </c>
      <c r="C47" s="1" t="s">
        <v>82</v>
      </c>
      <c r="D47" s="3" t="s">
        <v>83</v>
      </c>
      <c r="E47" s="1" t="s">
        <v>87</v>
      </c>
      <c r="F47" s="1">
        <v>1</v>
      </c>
    </row>
    <row r="48" spans="1:6" ht="16.5" x14ac:dyDescent="0.25">
      <c r="A48" s="1">
        <v>2</v>
      </c>
      <c r="B48" s="6" t="s">
        <v>70</v>
      </c>
      <c r="C48" s="1" t="s">
        <v>200</v>
      </c>
      <c r="D48" s="3" t="s">
        <v>84</v>
      </c>
      <c r="E48" s="18" t="s">
        <v>88</v>
      </c>
      <c r="F48" s="9">
        <v>22</v>
      </c>
    </row>
    <row r="49" spans="1:6" ht="16.5" x14ac:dyDescent="0.25">
      <c r="A49" s="1">
        <v>3</v>
      </c>
      <c r="B49" s="6" t="s">
        <v>71</v>
      </c>
      <c r="C49" s="1" t="s">
        <v>201</v>
      </c>
      <c r="D49" s="3" t="s">
        <v>85</v>
      </c>
      <c r="E49" s="1" t="s">
        <v>51</v>
      </c>
      <c r="F49" s="9">
        <v>2250</v>
      </c>
    </row>
    <row r="50" spans="1:6" ht="17.25" x14ac:dyDescent="0.25">
      <c r="A50" s="15">
        <v>4</v>
      </c>
      <c r="B50" s="2" t="s">
        <v>72</v>
      </c>
      <c r="C50" s="15" t="s">
        <v>202</v>
      </c>
      <c r="D50" s="3" t="s">
        <v>57</v>
      </c>
      <c r="E50" s="1" t="s">
        <v>203</v>
      </c>
      <c r="F50" s="16">
        <f>(F47*F49*12)/(F48*F16)</f>
        <v>1.9367542151303548E-2</v>
      </c>
    </row>
    <row r="51" spans="1:6" x14ac:dyDescent="0.25">
      <c r="A51" s="1"/>
      <c r="B51" s="19" t="s">
        <v>73</v>
      </c>
      <c r="C51" s="7"/>
      <c r="D51" s="3"/>
      <c r="E51" s="1"/>
      <c r="F51" s="1"/>
    </row>
    <row r="52" spans="1:6" x14ac:dyDescent="0.25">
      <c r="A52" s="15">
        <v>1</v>
      </c>
      <c r="B52" s="2" t="s">
        <v>74</v>
      </c>
      <c r="C52" s="15" t="s">
        <v>86</v>
      </c>
      <c r="D52" s="3" t="s">
        <v>85</v>
      </c>
      <c r="E52" s="1" t="s">
        <v>51</v>
      </c>
      <c r="F52" s="16">
        <v>4620</v>
      </c>
    </row>
    <row r="53" spans="1:6" x14ac:dyDescent="0.25">
      <c r="A53" s="1">
        <v>2</v>
      </c>
      <c r="B53" s="20" t="s">
        <v>75</v>
      </c>
      <c r="C53" s="1" t="s">
        <v>89</v>
      </c>
      <c r="D53" s="3" t="s">
        <v>57</v>
      </c>
      <c r="E53" s="1" t="s">
        <v>90</v>
      </c>
      <c r="F53" s="9">
        <f>F52/F16</f>
        <v>7.2908036454018235E-2</v>
      </c>
    </row>
    <row r="54" spans="1:6" ht="16.5" x14ac:dyDescent="0.25">
      <c r="A54" s="15"/>
      <c r="B54" s="2" t="s">
        <v>76</v>
      </c>
      <c r="C54" s="15" t="s">
        <v>204</v>
      </c>
      <c r="D54" s="3" t="s">
        <v>91</v>
      </c>
      <c r="E54" s="1" t="s">
        <v>205</v>
      </c>
      <c r="F54" s="16">
        <f>(F28+F40+F45+F50)*F16+F52</f>
        <v>344715.64881781576</v>
      </c>
    </row>
    <row r="55" spans="1:6" x14ac:dyDescent="0.25">
      <c r="A55" s="1"/>
      <c r="B55" s="5" t="s">
        <v>78</v>
      </c>
      <c r="C55" s="7"/>
      <c r="D55" s="3"/>
      <c r="E55" s="1"/>
      <c r="F55" s="1"/>
    </row>
    <row r="56" spans="1:6" ht="16.5" x14ac:dyDescent="0.25">
      <c r="A56" s="1">
        <v>1</v>
      </c>
      <c r="B56" s="6" t="s">
        <v>79</v>
      </c>
      <c r="C56" s="1" t="s">
        <v>206</v>
      </c>
      <c r="D56" s="3" t="s">
        <v>85</v>
      </c>
      <c r="E56" s="1" t="s">
        <v>92</v>
      </c>
      <c r="F56" s="9">
        <v>8000</v>
      </c>
    </row>
    <row r="57" spans="1:6" x14ac:dyDescent="0.25">
      <c r="A57" s="1">
        <v>2</v>
      </c>
      <c r="B57" s="6" t="s">
        <v>80</v>
      </c>
      <c r="C57" s="7"/>
      <c r="D57" s="3"/>
      <c r="E57" s="1"/>
      <c r="F57" s="1">
        <v>0</v>
      </c>
    </row>
    <row r="58" spans="1:6" ht="16.5" x14ac:dyDescent="0.25">
      <c r="A58" s="1">
        <v>3</v>
      </c>
      <c r="B58" s="6" t="s">
        <v>81</v>
      </c>
      <c r="C58" s="1" t="s">
        <v>207</v>
      </c>
      <c r="D58" s="3" t="s">
        <v>85</v>
      </c>
      <c r="E58" s="1" t="s">
        <v>208</v>
      </c>
      <c r="F58" s="9">
        <f>F56+F57</f>
        <v>8000</v>
      </c>
    </row>
    <row r="59" spans="1:6" ht="16.5" x14ac:dyDescent="0.25">
      <c r="A59" s="1">
        <v>4</v>
      </c>
      <c r="B59" s="6" t="s">
        <v>93</v>
      </c>
      <c r="C59" s="1" t="s">
        <v>209</v>
      </c>
      <c r="D59" s="3" t="s">
        <v>85</v>
      </c>
      <c r="E59" s="1"/>
      <c r="F59" s="1">
        <v>0</v>
      </c>
    </row>
    <row r="60" spans="1:6" ht="16.5" x14ac:dyDescent="0.25">
      <c r="A60" s="1">
        <v>5</v>
      </c>
      <c r="B60" s="6" t="s">
        <v>94</v>
      </c>
      <c r="C60" s="1" t="s">
        <v>210</v>
      </c>
      <c r="D60" s="3" t="s">
        <v>85</v>
      </c>
      <c r="E60" s="1" t="s">
        <v>211</v>
      </c>
      <c r="F60" s="1">
        <v>0</v>
      </c>
    </row>
    <row r="61" spans="1:6" x14ac:dyDescent="0.25">
      <c r="A61" s="1">
        <v>6</v>
      </c>
      <c r="B61" s="6" t="s">
        <v>95</v>
      </c>
      <c r="C61" s="7"/>
      <c r="D61" s="3"/>
      <c r="E61" s="1"/>
      <c r="F61" s="1"/>
    </row>
    <row r="62" spans="1:6" ht="16.5" x14ac:dyDescent="0.25">
      <c r="A62" s="1"/>
      <c r="B62" s="6" t="s">
        <v>96</v>
      </c>
      <c r="C62" s="1" t="s">
        <v>212</v>
      </c>
      <c r="D62" s="3" t="s">
        <v>98</v>
      </c>
      <c r="E62" s="1"/>
      <c r="F62" s="1">
        <v>2</v>
      </c>
    </row>
    <row r="63" spans="1:6" ht="16.5" x14ac:dyDescent="0.25">
      <c r="A63" s="1"/>
      <c r="B63" s="6" t="s">
        <v>97</v>
      </c>
      <c r="C63" s="1" t="s">
        <v>213</v>
      </c>
      <c r="D63" s="3" t="s">
        <v>98</v>
      </c>
      <c r="E63" s="1"/>
      <c r="F63" s="1">
        <v>0</v>
      </c>
    </row>
    <row r="64" spans="1:6" ht="16.5" x14ac:dyDescent="0.25">
      <c r="A64" s="15">
        <v>7</v>
      </c>
      <c r="B64" s="2" t="s">
        <v>99</v>
      </c>
      <c r="C64" s="15" t="s">
        <v>214</v>
      </c>
      <c r="D64" s="3" t="s">
        <v>85</v>
      </c>
      <c r="E64" s="1" t="s">
        <v>215</v>
      </c>
      <c r="F64" s="16">
        <f>(F58*2)*12</f>
        <v>192000</v>
      </c>
    </row>
    <row r="65" spans="1:6" ht="15" customHeight="1" x14ac:dyDescent="0.25">
      <c r="A65" s="1"/>
      <c r="B65" s="39" t="s">
        <v>100</v>
      </c>
      <c r="C65" s="39"/>
      <c r="D65" s="39"/>
      <c r="E65" s="1"/>
      <c r="F65" s="1"/>
    </row>
    <row r="66" spans="1:6" ht="16.5" x14ac:dyDescent="0.25">
      <c r="A66" s="1">
        <v>1</v>
      </c>
      <c r="B66" s="6" t="s">
        <v>101</v>
      </c>
      <c r="C66" s="1" t="s">
        <v>216</v>
      </c>
      <c r="D66" s="3" t="s">
        <v>85</v>
      </c>
      <c r="E66" s="1" t="s">
        <v>111</v>
      </c>
      <c r="F66" s="9">
        <f>F64*22%</f>
        <v>42240</v>
      </c>
    </row>
    <row r="67" spans="1:6" ht="16.5" x14ac:dyDescent="0.25">
      <c r="A67" s="1">
        <v>2</v>
      </c>
      <c r="B67" s="6" t="s">
        <v>102</v>
      </c>
      <c r="C67" s="1" t="s">
        <v>217</v>
      </c>
      <c r="D67" s="3" t="s">
        <v>85</v>
      </c>
      <c r="E67" s="1" t="s">
        <v>51</v>
      </c>
      <c r="F67" s="9">
        <v>8000</v>
      </c>
    </row>
    <row r="68" spans="1:6" ht="19.5" customHeight="1" x14ac:dyDescent="0.25">
      <c r="A68" s="1">
        <v>3</v>
      </c>
      <c r="B68" s="6" t="s">
        <v>103</v>
      </c>
      <c r="C68" s="7"/>
      <c r="D68" s="3"/>
      <c r="E68" s="1"/>
      <c r="F68" s="1"/>
    </row>
    <row r="69" spans="1:6" ht="16.5" x14ac:dyDescent="0.25">
      <c r="A69" s="1"/>
      <c r="B69" s="5" t="s">
        <v>104</v>
      </c>
      <c r="C69" s="1" t="s">
        <v>218</v>
      </c>
      <c r="D69" s="3" t="s">
        <v>85</v>
      </c>
      <c r="E69" s="1" t="s">
        <v>112</v>
      </c>
      <c r="F69" s="1">
        <v>355</v>
      </c>
    </row>
    <row r="70" spans="1:6" ht="16.5" x14ac:dyDescent="0.25">
      <c r="A70" s="1"/>
      <c r="B70" s="5" t="s">
        <v>105</v>
      </c>
      <c r="C70" s="1" t="s">
        <v>219</v>
      </c>
      <c r="D70" s="3" t="s">
        <v>85</v>
      </c>
      <c r="E70" s="1" t="s">
        <v>172</v>
      </c>
      <c r="F70" s="1">
        <v>1</v>
      </c>
    </row>
    <row r="71" spans="1:6" ht="16.5" x14ac:dyDescent="0.25">
      <c r="A71" s="1"/>
      <c r="B71" s="5" t="s">
        <v>106</v>
      </c>
      <c r="C71" s="1" t="s">
        <v>220</v>
      </c>
      <c r="D71" s="3" t="s">
        <v>85</v>
      </c>
      <c r="E71" s="1" t="s">
        <v>113</v>
      </c>
      <c r="F71" s="1">
        <v>1</v>
      </c>
    </row>
    <row r="72" spans="1:6" ht="16.5" x14ac:dyDescent="0.25">
      <c r="A72" s="1"/>
      <c r="B72" s="5" t="s">
        <v>168</v>
      </c>
      <c r="C72" s="1" t="s">
        <v>221</v>
      </c>
      <c r="D72" s="3" t="s">
        <v>85</v>
      </c>
      <c r="E72" s="1" t="s">
        <v>173</v>
      </c>
      <c r="F72" s="1">
        <v>1</v>
      </c>
    </row>
    <row r="73" spans="1:6" ht="16.5" x14ac:dyDescent="0.25">
      <c r="A73" s="1"/>
      <c r="B73" s="5" t="s">
        <v>169</v>
      </c>
      <c r="C73" s="1" t="s">
        <v>222</v>
      </c>
      <c r="D73" s="3" t="s">
        <v>85</v>
      </c>
      <c r="E73" s="1" t="s">
        <v>174</v>
      </c>
      <c r="F73" s="1">
        <v>1</v>
      </c>
    </row>
    <row r="74" spans="1:6" ht="16.5" x14ac:dyDescent="0.25">
      <c r="A74" s="1"/>
      <c r="B74" s="5" t="s">
        <v>170</v>
      </c>
      <c r="C74" s="1" t="s">
        <v>223</v>
      </c>
      <c r="D74" s="3" t="s">
        <v>85</v>
      </c>
      <c r="E74" s="1" t="s">
        <v>175</v>
      </c>
      <c r="F74" s="1">
        <v>1</v>
      </c>
    </row>
    <row r="75" spans="1:6" ht="16.5" x14ac:dyDescent="0.25">
      <c r="A75" s="1"/>
      <c r="B75" s="5" t="s">
        <v>171</v>
      </c>
      <c r="C75" s="1" t="s">
        <v>224</v>
      </c>
      <c r="D75" s="3" t="s">
        <v>85</v>
      </c>
      <c r="E75" s="1" t="s">
        <v>176</v>
      </c>
      <c r="F75" s="1">
        <v>1</v>
      </c>
    </row>
    <row r="76" spans="1:6" x14ac:dyDescent="0.25">
      <c r="A76" s="1"/>
      <c r="B76" s="5" t="s">
        <v>107</v>
      </c>
      <c r="C76" s="7"/>
      <c r="D76" s="3"/>
      <c r="E76" s="1"/>
      <c r="F76" s="1"/>
    </row>
    <row r="77" spans="1:6" ht="16.5" x14ac:dyDescent="0.25">
      <c r="A77" s="1"/>
      <c r="B77" s="5" t="s">
        <v>108</v>
      </c>
      <c r="C77" s="1" t="s">
        <v>225</v>
      </c>
      <c r="D77" s="3" t="s">
        <v>85</v>
      </c>
      <c r="E77" s="18" t="s">
        <v>114</v>
      </c>
      <c r="F77" s="9">
        <v>1.4</v>
      </c>
    </row>
    <row r="78" spans="1:6" ht="16.5" x14ac:dyDescent="0.25">
      <c r="A78" s="1"/>
      <c r="B78" s="5" t="s">
        <v>105</v>
      </c>
      <c r="C78" s="1" t="s">
        <v>226</v>
      </c>
      <c r="D78" s="3" t="s">
        <v>85</v>
      </c>
      <c r="E78" s="1"/>
      <c r="F78" s="9">
        <v>1848</v>
      </c>
    </row>
    <row r="79" spans="1:6" ht="16.5" x14ac:dyDescent="0.25">
      <c r="A79" s="1"/>
      <c r="B79" s="5" t="s">
        <v>106</v>
      </c>
      <c r="C79" s="1" t="s">
        <v>227</v>
      </c>
      <c r="D79" s="3" t="s">
        <v>85</v>
      </c>
      <c r="E79" s="1"/>
      <c r="F79" s="9">
        <v>3276</v>
      </c>
    </row>
    <row r="80" spans="1:6" ht="16.5" x14ac:dyDescent="0.25">
      <c r="A80" s="1"/>
      <c r="B80" s="5" t="s">
        <v>168</v>
      </c>
      <c r="C80" s="1" t="s">
        <v>228</v>
      </c>
      <c r="D80" s="3" t="s">
        <v>85</v>
      </c>
      <c r="E80" s="1"/>
      <c r="F80" s="9">
        <v>2352</v>
      </c>
    </row>
    <row r="81" spans="1:6" ht="16.5" x14ac:dyDescent="0.25">
      <c r="A81" s="1"/>
      <c r="B81" s="5" t="s">
        <v>169</v>
      </c>
      <c r="C81" s="1" t="s">
        <v>229</v>
      </c>
      <c r="D81" s="3" t="s">
        <v>85</v>
      </c>
      <c r="E81" s="1"/>
      <c r="F81" s="9">
        <v>3696</v>
      </c>
    </row>
    <row r="82" spans="1:6" ht="16.5" x14ac:dyDescent="0.25">
      <c r="A82" s="1"/>
      <c r="B82" s="5" t="s">
        <v>170</v>
      </c>
      <c r="C82" s="1" t="s">
        <v>230</v>
      </c>
      <c r="D82" s="3" t="s">
        <v>85</v>
      </c>
      <c r="E82" s="1"/>
      <c r="F82" s="9">
        <v>1848</v>
      </c>
    </row>
    <row r="83" spans="1:6" ht="16.5" x14ac:dyDescent="0.25">
      <c r="A83" s="1"/>
      <c r="B83" s="5" t="s">
        <v>171</v>
      </c>
      <c r="C83" s="1" t="s">
        <v>231</v>
      </c>
      <c r="D83" s="3" t="s">
        <v>85</v>
      </c>
      <c r="E83" s="1"/>
      <c r="F83" s="9">
        <v>8988</v>
      </c>
    </row>
    <row r="84" spans="1:6" ht="16.5" x14ac:dyDescent="0.25">
      <c r="A84" s="1"/>
      <c r="B84" s="5" t="s">
        <v>109</v>
      </c>
      <c r="C84" s="1" t="s">
        <v>232</v>
      </c>
      <c r="D84" s="3" t="s">
        <v>85</v>
      </c>
      <c r="E84" s="1" t="s">
        <v>233</v>
      </c>
      <c r="F84" s="9">
        <f>F69*F77</f>
        <v>496.99999999999994</v>
      </c>
    </row>
    <row r="85" spans="1:6" ht="16.5" x14ac:dyDescent="0.25">
      <c r="A85" s="1"/>
      <c r="B85" s="5" t="s">
        <v>105</v>
      </c>
      <c r="C85" s="1" t="s">
        <v>234</v>
      </c>
      <c r="D85" s="3" t="s">
        <v>85</v>
      </c>
      <c r="E85" s="1" t="s">
        <v>235</v>
      </c>
      <c r="F85" s="9">
        <f t="shared" ref="F85:F90" si="0">F70*F78</f>
        <v>1848</v>
      </c>
    </row>
    <row r="86" spans="1:6" ht="16.5" x14ac:dyDescent="0.25">
      <c r="A86" s="1"/>
      <c r="B86" s="5" t="s">
        <v>106</v>
      </c>
      <c r="C86" s="1" t="s">
        <v>236</v>
      </c>
      <c r="D86" s="3" t="s">
        <v>85</v>
      </c>
      <c r="E86" s="1" t="s">
        <v>237</v>
      </c>
      <c r="F86" s="9">
        <f t="shared" si="0"/>
        <v>3276</v>
      </c>
    </row>
    <row r="87" spans="1:6" ht="16.5" x14ac:dyDescent="0.25">
      <c r="A87" s="1"/>
      <c r="B87" s="5" t="s">
        <v>168</v>
      </c>
      <c r="C87" s="1" t="s">
        <v>238</v>
      </c>
      <c r="D87" s="3" t="s">
        <v>85</v>
      </c>
      <c r="E87" s="1" t="s">
        <v>239</v>
      </c>
      <c r="F87" s="9">
        <f t="shared" si="0"/>
        <v>2352</v>
      </c>
    </row>
    <row r="88" spans="1:6" ht="16.5" x14ac:dyDescent="0.25">
      <c r="A88" s="1"/>
      <c r="B88" s="5" t="s">
        <v>169</v>
      </c>
      <c r="C88" s="1" t="s">
        <v>240</v>
      </c>
      <c r="D88" s="3" t="s">
        <v>85</v>
      </c>
      <c r="E88" s="1" t="s">
        <v>241</v>
      </c>
      <c r="F88" s="9">
        <f t="shared" si="0"/>
        <v>3696</v>
      </c>
    </row>
    <row r="89" spans="1:6" ht="16.5" x14ac:dyDescent="0.25">
      <c r="A89" s="1"/>
      <c r="B89" s="5" t="s">
        <v>170</v>
      </c>
      <c r="C89" s="1" t="s">
        <v>242</v>
      </c>
      <c r="D89" s="3" t="s">
        <v>85</v>
      </c>
      <c r="E89" s="1" t="s">
        <v>243</v>
      </c>
      <c r="F89" s="9">
        <f t="shared" si="0"/>
        <v>1848</v>
      </c>
    </row>
    <row r="90" spans="1:6" ht="16.5" x14ac:dyDescent="0.25">
      <c r="A90" s="1"/>
      <c r="B90" s="5" t="s">
        <v>171</v>
      </c>
      <c r="C90" s="1" t="s">
        <v>244</v>
      </c>
      <c r="D90" s="3" t="s">
        <v>85</v>
      </c>
      <c r="E90" s="1" t="s">
        <v>245</v>
      </c>
      <c r="F90" s="9">
        <f t="shared" si="0"/>
        <v>8988</v>
      </c>
    </row>
    <row r="91" spans="1:6" ht="16.5" x14ac:dyDescent="0.25">
      <c r="A91" s="1"/>
      <c r="B91" s="6" t="s">
        <v>110</v>
      </c>
      <c r="C91" s="1" t="s">
        <v>246</v>
      </c>
      <c r="D91" s="3" t="s">
        <v>85</v>
      </c>
      <c r="E91" s="1" t="s">
        <v>247</v>
      </c>
      <c r="F91" s="9">
        <f>SUM(F84:F90)</f>
        <v>22505</v>
      </c>
    </row>
    <row r="92" spans="1:6" ht="18" customHeight="1" x14ac:dyDescent="0.25">
      <c r="A92" s="12">
        <v>4</v>
      </c>
      <c r="B92" s="36" t="s">
        <v>115</v>
      </c>
      <c r="C92" s="36"/>
      <c r="D92" s="36"/>
      <c r="E92" s="1"/>
      <c r="F92" s="1"/>
    </row>
    <row r="93" spans="1:6" x14ac:dyDescent="0.25">
      <c r="A93" s="1"/>
      <c r="B93" s="6" t="s">
        <v>116</v>
      </c>
      <c r="C93" s="7"/>
      <c r="D93" s="3"/>
      <c r="E93" s="1"/>
      <c r="F93" s="1"/>
    </row>
    <row r="94" spans="1:6" ht="16.5" x14ac:dyDescent="0.25">
      <c r="A94" s="1"/>
      <c r="B94" s="5" t="s">
        <v>108</v>
      </c>
      <c r="C94" s="1" t="s">
        <v>248</v>
      </c>
      <c r="D94" s="3" t="s">
        <v>122</v>
      </c>
      <c r="E94" s="1"/>
      <c r="F94" s="1">
        <v>0.7</v>
      </c>
    </row>
    <row r="95" spans="1:6" ht="16.5" x14ac:dyDescent="0.25">
      <c r="A95" s="1"/>
      <c r="B95" s="5" t="s">
        <v>105</v>
      </c>
      <c r="C95" s="1" t="s">
        <v>249</v>
      </c>
      <c r="D95" s="3" t="s">
        <v>122</v>
      </c>
      <c r="E95" s="1"/>
      <c r="F95" s="1">
        <v>6.05</v>
      </c>
    </row>
    <row r="96" spans="1:6" ht="16.5" x14ac:dyDescent="0.25">
      <c r="A96" s="1"/>
      <c r="B96" s="5" t="s">
        <v>106</v>
      </c>
      <c r="C96" s="1" t="s">
        <v>250</v>
      </c>
      <c r="D96" s="3" t="s">
        <v>122</v>
      </c>
      <c r="E96" s="1"/>
      <c r="F96" s="1">
        <v>6.15</v>
      </c>
    </row>
    <row r="97" spans="1:6" ht="16.5" x14ac:dyDescent="0.25">
      <c r="A97" s="1"/>
      <c r="B97" s="5" t="s">
        <v>168</v>
      </c>
      <c r="C97" s="1" t="s">
        <v>250</v>
      </c>
      <c r="D97" s="3" t="s">
        <v>122</v>
      </c>
      <c r="E97" s="1"/>
      <c r="F97" s="1">
        <v>4.0999999999999996</v>
      </c>
    </row>
    <row r="98" spans="1:6" ht="16.5" x14ac:dyDescent="0.25">
      <c r="A98" s="1"/>
      <c r="B98" s="5" t="s">
        <v>169</v>
      </c>
      <c r="C98" s="1" t="s">
        <v>250</v>
      </c>
      <c r="D98" s="3" t="s">
        <v>122</v>
      </c>
      <c r="E98" s="1"/>
      <c r="F98" s="1">
        <v>14.25</v>
      </c>
    </row>
    <row r="99" spans="1:6" ht="16.5" x14ac:dyDescent="0.25">
      <c r="A99" s="1"/>
      <c r="B99" s="5" t="s">
        <v>170</v>
      </c>
      <c r="C99" s="1" t="s">
        <v>250</v>
      </c>
      <c r="D99" s="3" t="s">
        <v>122</v>
      </c>
      <c r="E99" s="1"/>
      <c r="F99" s="1">
        <v>4.05</v>
      </c>
    </row>
    <row r="100" spans="1:6" ht="16.5" x14ac:dyDescent="0.25">
      <c r="A100" s="1"/>
      <c r="B100" s="5" t="s">
        <v>171</v>
      </c>
      <c r="C100" s="1" t="s">
        <v>250</v>
      </c>
      <c r="D100" s="3" t="s">
        <v>122</v>
      </c>
      <c r="E100" s="1"/>
      <c r="F100" s="1">
        <v>6.2</v>
      </c>
    </row>
    <row r="101" spans="1:6" ht="22.5" x14ac:dyDescent="0.25">
      <c r="A101" s="1"/>
      <c r="B101" s="5" t="s">
        <v>117</v>
      </c>
      <c r="C101" s="1" t="s">
        <v>251</v>
      </c>
      <c r="D101" s="21" t="s">
        <v>123</v>
      </c>
      <c r="E101" s="1"/>
      <c r="F101" s="1">
        <v>6.2</v>
      </c>
    </row>
    <row r="102" spans="1:6" x14ac:dyDescent="0.25">
      <c r="A102" s="1"/>
      <c r="B102" s="6" t="s">
        <v>118</v>
      </c>
      <c r="C102" s="1" t="s">
        <v>121</v>
      </c>
      <c r="D102" s="3" t="s">
        <v>124</v>
      </c>
      <c r="E102" s="1"/>
      <c r="F102" s="9">
        <v>75</v>
      </c>
    </row>
    <row r="103" spans="1:6" ht="18" x14ac:dyDescent="0.25">
      <c r="A103" s="1"/>
      <c r="B103" s="6" t="s">
        <v>119</v>
      </c>
      <c r="C103" s="1" t="s">
        <v>252</v>
      </c>
      <c r="D103" s="3"/>
      <c r="E103" s="1" t="s">
        <v>253</v>
      </c>
      <c r="F103" s="9">
        <f>283.1+F16/1000*F101</f>
        <v>675.97849999999994</v>
      </c>
    </row>
    <row r="104" spans="1:6" ht="16.5" x14ac:dyDescent="0.25">
      <c r="A104" s="1"/>
      <c r="B104" s="6" t="s">
        <v>120</v>
      </c>
      <c r="C104" s="1" t="s">
        <v>254</v>
      </c>
      <c r="D104" s="3" t="s">
        <v>85</v>
      </c>
      <c r="E104" s="1" t="s">
        <v>125</v>
      </c>
      <c r="F104" s="9">
        <f>F102*F103</f>
        <v>50698.387499999997</v>
      </c>
    </row>
    <row r="105" spans="1:6" x14ac:dyDescent="0.25">
      <c r="A105" s="12">
        <v>5</v>
      </c>
      <c r="B105" s="6" t="s">
        <v>126</v>
      </c>
      <c r="C105" s="7"/>
      <c r="D105" s="3"/>
      <c r="E105" s="1"/>
      <c r="F105" s="1"/>
    </row>
    <row r="106" spans="1:6" ht="16.5" x14ac:dyDescent="0.25">
      <c r="A106" s="1"/>
      <c r="B106" s="6" t="s">
        <v>127</v>
      </c>
      <c r="C106" s="1" t="s">
        <v>255</v>
      </c>
      <c r="D106" s="3" t="s">
        <v>85</v>
      </c>
      <c r="E106" s="1"/>
      <c r="F106" s="9">
        <v>762844</v>
      </c>
    </row>
    <row r="107" spans="1:6" x14ac:dyDescent="0.25">
      <c r="A107" s="1"/>
      <c r="B107" s="6" t="s">
        <v>128</v>
      </c>
      <c r="C107" s="1" t="s">
        <v>82</v>
      </c>
      <c r="D107" s="3"/>
      <c r="E107" s="1"/>
      <c r="F107" s="9">
        <v>0.14285714285714288</v>
      </c>
    </row>
    <row r="108" spans="1:6" x14ac:dyDescent="0.25">
      <c r="A108" s="1"/>
      <c r="B108" s="6" t="s">
        <v>129</v>
      </c>
      <c r="C108" s="1" t="s">
        <v>130</v>
      </c>
      <c r="D108" s="3" t="s">
        <v>85</v>
      </c>
      <c r="E108" s="1" t="s">
        <v>131</v>
      </c>
      <c r="F108" s="9">
        <f>F106*F107</f>
        <v>108977.7142857143</v>
      </c>
    </row>
    <row r="109" spans="1:6" x14ac:dyDescent="0.25">
      <c r="A109" s="1">
        <v>6</v>
      </c>
      <c r="B109" s="6" t="s">
        <v>132</v>
      </c>
      <c r="C109" s="7"/>
      <c r="D109" s="3"/>
      <c r="E109" s="1"/>
      <c r="F109" s="1"/>
    </row>
    <row r="110" spans="1:6" ht="16.5" x14ac:dyDescent="0.25">
      <c r="A110" s="1"/>
      <c r="B110" s="6" t="s">
        <v>133</v>
      </c>
      <c r="C110" s="1" t="s">
        <v>256</v>
      </c>
      <c r="D110" s="3" t="s">
        <v>85</v>
      </c>
      <c r="E110" s="1"/>
      <c r="F110" s="9">
        <v>700</v>
      </c>
    </row>
    <row r="111" spans="1:6" ht="16.5" x14ac:dyDescent="0.25">
      <c r="A111" s="1"/>
      <c r="B111" s="6" t="s">
        <v>134</v>
      </c>
      <c r="C111" s="1" t="s">
        <v>257</v>
      </c>
      <c r="D111" s="3" t="s">
        <v>98</v>
      </c>
      <c r="E111" s="1"/>
      <c r="F111" s="1">
        <v>2</v>
      </c>
    </row>
    <row r="112" spans="1:6" ht="16.5" x14ac:dyDescent="0.25">
      <c r="A112" s="1"/>
      <c r="B112" s="6" t="s">
        <v>135</v>
      </c>
      <c r="C112" s="1" t="s">
        <v>136</v>
      </c>
      <c r="D112" s="3" t="s">
        <v>85</v>
      </c>
      <c r="E112" s="1" t="s">
        <v>258</v>
      </c>
      <c r="F112" s="9">
        <f>F110*F111*30*12</f>
        <v>504000</v>
      </c>
    </row>
    <row r="113" spans="1:6" ht="38.25" x14ac:dyDescent="0.25">
      <c r="A113" s="1">
        <v>7</v>
      </c>
      <c r="B113" s="6" t="s">
        <v>137</v>
      </c>
      <c r="C113" s="1" t="s">
        <v>259</v>
      </c>
      <c r="D113" s="3" t="s">
        <v>85</v>
      </c>
      <c r="E113" s="1"/>
      <c r="F113" s="9">
        <v>1500</v>
      </c>
    </row>
    <row r="114" spans="1:6" ht="16.5" x14ac:dyDescent="0.25">
      <c r="A114" s="15"/>
      <c r="B114" s="2" t="s">
        <v>138</v>
      </c>
      <c r="C114" s="15" t="s">
        <v>260</v>
      </c>
      <c r="D114" s="3" t="s">
        <v>85</v>
      </c>
      <c r="E114" s="1" t="s">
        <v>261</v>
      </c>
      <c r="F114" s="16">
        <f>F66+F67+F91+F104+F108+F113+F112</f>
        <v>737921.10178571427</v>
      </c>
    </row>
    <row r="115" spans="1:6" x14ac:dyDescent="0.25">
      <c r="A115" s="1"/>
      <c r="B115" s="40" t="s">
        <v>139</v>
      </c>
      <c r="C115" s="40"/>
      <c r="D115" s="40"/>
      <c r="E115" s="1"/>
      <c r="F115" s="1"/>
    </row>
    <row r="116" spans="1:6" ht="25.5" x14ac:dyDescent="0.25">
      <c r="A116" s="1">
        <v>1</v>
      </c>
      <c r="B116" s="6" t="s">
        <v>140</v>
      </c>
      <c r="C116" s="1" t="s">
        <v>262</v>
      </c>
      <c r="D116" s="3" t="s">
        <v>85</v>
      </c>
      <c r="E116" s="1" t="s">
        <v>263</v>
      </c>
      <c r="F116" s="9">
        <f>8100*2*0.1*12</f>
        <v>19440</v>
      </c>
    </row>
    <row r="117" spans="1:6" x14ac:dyDescent="0.25">
      <c r="A117" s="1"/>
      <c r="B117" s="6" t="s">
        <v>141</v>
      </c>
      <c r="C117" s="1" t="s">
        <v>142</v>
      </c>
      <c r="D117" s="3"/>
      <c r="E117" s="1"/>
      <c r="F117" s="1">
        <v>0</v>
      </c>
    </row>
    <row r="118" spans="1:6" ht="16.5" x14ac:dyDescent="0.25">
      <c r="A118" s="1">
        <v>2</v>
      </c>
      <c r="B118" s="6" t="s">
        <v>143</v>
      </c>
      <c r="C118" s="1" t="s">
        <v>264</v>
      </c>
      <c r="D118" s="3" t="s">
        <v>85</v>
      </c>
      <c r="E118" s="3" t="s">
        <v>152</v>
      </c>
      <c r="F118" s="1">
        <v>0</v>
      </c>
    </row>
    <row r="119" spans="1:6" ht="16.5" x14ac:dyDescent="0.25">
      <c r="A119" s="1">
        <v>3</v>
      </c>
      <c r="B119" s="6" t="s">
        <v>144</v>
      </c>
      <c r="C119" s="1" t="s">
        <v>265</v>
      </c>
      <c r="D119" s="3" t="s">
        <v>85</v>
      </c>
      <c r="E119" s="3" t="s">
        <v>152</v>
      </c>
      <c r="F119" s="9">
        <v>2500</v>
      </c>
    </row>
    <row r="120" spans="1:6" ht="16.5" x14ac:dyDescent="0.25">
      <c r="A120" s="1">
        <v>4</v>
      </c>
      <c r="B120" s="6" t="s">
        <v>145</v>
      </c>
      <c r="C120" s="1" t="s">
        <v>266</v>
      </c>
      <c r="D120" s="3" t="s">
        <v>85</v>
      </c>
      <c r="E120" s="3" t="s">
        <v>152</v>
      </c>
      <c r="F120" s="9">
        <v>3000</v>
      </c>
    </row>
    <row r="121" spans="1:6" ht="16.5" x14ac:dyDescent="0.25">
      <c r="A121" s="1">
        <v>5</v>
      </c>
      <c r="B121" s="6" t="s">
        <v>146</v>
      </c>
      <c r="C121" s="1" t="s">
        <v>267</v>
      </c>
      <c r="D121" s="3" t="s">
        <v>85</v>
      </c>
      <c r="E121" s="3" t="s">
        <v>152</v>
      </c>
      <c r="F121" s="9">
        <v>1000</v>
      </c>
    </row>
    <row r="122" spans="1:6" ht="16.5" x14ac:dyDescent="0.25">
      <c r="A122" s="15"/>
      <c r="B122" s="2" t="s">
        <v>147</v>
      </c>
      <c r="C122" s="15" t="s">
        <v>255</v>
      </c>
      <c r="D122" s="3" t="s">
        <v>85</v>
      </c>
      <c r="E122" s="1" t="s">
        <v>153</v>
      </c>
      <c r="F122" s="16">
        <f>SUM(F116:F121)</f>
        <v>25940</v>
      </c>
    </row>
    <row r="123" spans="1:6" ht="15" customHeight="1" x14ac:dyDescent="0.25">
      <c r="A123" s="1"/>
      <c r="B123" s="36" t="s">
        <v>148</v>
      </c>
      <c r="C123" s="36"/>
      <c r="D123" s="36"/>
      <c r="E123" s="36"/>
      <c r="F123" s="1"/>
    </row>
    <row r="124" spans="1:6" x14ac:dyDescent="0.25">
      <c r="A124" s="1">
        <v>1</v>
      </c>
      <c r="B124" s="6" t="s">
        <v>149</v>
      </c>
      <c r="C124" s="1" t="s">
        <v>154</v>
      </c>
      <c r="D124" s="3" t="s">
        <v>85</v>
      </c>
      <c r="E124" s="1" t="s">
        <v>155</v>
      </c>
      <c r="F124" s="9">
        <f>F54+F64+F114+F122</f>
        <v>1300576.7506035301</v>
      </c>
    </row>
    <row r="125" spans="1:6" x14ac:dyDescent="0.25">
      <c r="A125" s="1">
        <v>2</v>
      </c>
      <c r="B125" s="6" t="s">
        <v>269</v>
      </c>
      <c r="C125" s="1" t="s">
        <v>156</v>
      </c>
      <c r="D125" s="3" t="s">
        <v>85</v>
      </c>
      <c r="E125" s="1" t="s">
        <v>270</v>
      </c>
      <c r="F125" s="9">
        <f>F124*0.1</f>
        <v>130057.67506035301</v>
      </c>
    </row>
    <row r="126" spans="1:6" x14ac:dyDescent="0.25">
      <c r="A126" s="1">
        <v>3</v>
      </c>
      <c r="B126" s="6" t="s">
        <v>150</v>
      </c>
      <c r="C126" s="1" t="s">
        <v>157</v>
      </c>
      <c r="D126" s="3" t="s">
        <v>98</v>
      </c>
      <c r="E126" s="3" t="s">
        <v>158</v>
      </c>
      <c r="F126" s="9">
        <v>80000</v>
      </c>
    </row>
    <row r="127" spans="1:6" ht="38.25" x14ac:dyDescent="0.25">
      <c r="A127" s="1"/>
      <c r="B127" s="6" t="s">
        <v>162</v>
      </c>
      <c r="C127" s="1" t="s">
        <v>159</v>
      </c>
      <c r="D127" s="5" t="s">
        <v>160</v>
      </c>
      <c r="E127" s="1" t="s">
        <v>161</v>
      </c>
      <c r="F127" s="9">
        <f>(F124+F125-F128)/F126</f>
        <v>17.88293032079854</v>
      </c>
    </row>
    <row r="128" spans="1:6" x14ac:dyDescent="0.25">
      <c r="A128" s="1"/>
      <c r="B128" s="6" t="s">
        <v>151</v>
      </c>
      <c r="C128" s="1" t="s">
        <v>164</v>
      </c>
      <c r="D128" s="3" t="s">
        <v>91</v>
      </c>
      <c r="E128" s="1" t="s">
        <v>164</v>
      </c>
      <c r="F128" s="1">
        <v>0</v>
      </c>
    </row>
    <row r="129" spans="1:8" x14ac:dyDescent="0.25">
      <c r="A129" s="1"/>
      <c r="B129" s="6" t="s">
        <v>150</v>
      </c>
      <c r="C129" s="1" t="s">
        <v>157</v>
      </c>
      <c r="D129" s="3" t="s">
        <v>98</v>
      </c>
      <c r="E129" s="3" t="s">
        <v>165</v>
      </c>
      <c r="F129" s="9">
        <v>80000</v>
      </c>
      <c r="H129" s="23"/>
    </row>
    <row r="130" spans="1:8" ht="51" x14ac:dyDescent="0.25">
      <c r="A130" s="1"/>
      <c r="B130" s="6" t="s">
        <v>163</v>
      </c>
      <c r="C130" s="1" t="s">
        <v>159</v>
      </c>
      <c r="D130" s="5" t="s">
        <v>160</v>
      </c>
      <c r="E130" s="1" t="s">
        <v>166</v>
      </c>
      <c r="F130" s="9">
        <f>(F124+F125)/F126</f>
        <v>17.88293032079854</v>
      </c>
      <c r="H130" s="24"/>
    </row>
    <row r="131" spans="1:8" ht="51" x14ac:dyDescent="0.25">
      <c r="A131" s="1"/>
      <c r="B131" s="6" t="s">
        <v>271</v>
      </c>
      <c r="C131" s="1" t="s">
        <v>159</v>
      </c>
      <c r="D131" s="5" t="s">
        <v>160</v>
      </c>
      <c r="E131" s="1" t="s">
        <v>166</v>
      </c>
      <c r="F131" s="16">
        <f>F130*1.2</f>
        <v>21.459516384958246</v>
      </c>
      <c r="H131" s="24"/>
    </row>
    <row r="132" spans="1:8" x14ac:dyDescent="0.25">
      <c r="A132" s="32"/>
      <c r="B132" s="33"/>
      <c r="C132" s="32"/>
      <c r="D132" s="34"/>
      <c r="E132" s="32"/>
      <c r="F132" s="35"/>
      <c r="H132" s="24"/>
    </row>
    <row r="133" spans="1:8" x14ac:dyDescent="0.25">
      <c r="A133" s="32"/>
      <c r="B133" s="33"/>
      <c r="C133" s="32"/>
      <c r="D133" s="34"/>
      <c r="E133" s="32"/>
      <c r="F133" s="35"/>
      <c r="H133" s="24"/>
    </row>
    <row r="134" spans="1:8" x14ac:dyDescent="0.25">
      <c r="F134" s="27"/>
    </row>
    <row r="136" spans="1:8" s="30" customFormat="1" ht="18.75" x14ac:dyDescent="0.25">
      <c r="A136" s="28"/>
      <c r="B136" s="29" t="s">
        <v>273</v>
      </c>
      <c r="D136" s="31"/>
      <c r="E136" s="28" t="s">
        <v>274</v>
      </c>
      <c r="F136" s="28"/>
    </row>
  </sheetData>
  <mergeCells count="8">
    <mergeCell ref="E2:F2"/>
    <mergeCell ref="B123:E123"/>
    <mergeCell ref="A4:F4"/>
    <mergeCell ref="A5:F5"/>
    <mergeCell ref="B18:D18"/>
    <mergeCell ref="B65:D65"/>
    <mergeCell ref="B92:D92"/>
    <mergeCell ref="B115:D115"/>
  </mergeCells>
  <phoneticPr fontId="2" type="noConversion"/>
  <pageMargins left="0.78740157480314965" right="0.39370078740157483" top="0.78740157480314965" bottom="0.39370078740157483" header="0.31496062992125984" footer="0.31496062992125984"/>
  <pageSetup paperSize="9" scale="74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розрахунок_М 1</vt:lpstr>
      <vt:lpstr>'розрахунок_М 1'!Заголовки_для_печати</vt:lpstr>
      <vt:lpstr>'розрахунок_М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2025-07-25T05:16:24Z</dcterms:modified>
</cp:coreProperties>
</file>