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837"/>
  </bookViews>
  <sheets>
    <sheet name="Осн. фін. пок." sheetId="14" r:id="rId1"/>
    <sheet name="I. Інф. до фін.плану" sheetId="20" r:id="rId2"/>
    <sheet name="ІІ. Розп. ч.п. та розр. з бюд." sheetId="23" r:id="rId3"/>
    <sheet name="ІІІ рух. гр. кшт." sheetId="26" r:id="rId4"/>
    <sheet name="ІV кап. інвеат. V кред. " sheetId="24" r:id="rId5"/>
    <sheet name="VI-VII джер.кап.інв." sheetId="2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'Осн. фін. пок.'!$38:$40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'I. Інф. до фін.плану'!$A$1:$O$113</definedName>
    <definedName name="_xlnm.Print_Area" localSheetId="5">'VI-VII джер.кап.інв.'!$A$1:$AE$46</definedName>
    <definedName name="_xlnm.Print_Area" localSheetId="4">'ІV кап. інвеат. V кред. '!$A$1:$M$41</definedName>
    <definedName name="_xlnm.Print_Area" localSheetId="2">'ІІ. Розп. ч.п. та розр. з бюд.'!$A$1:$M$51</definedName>
    <definedName name="_xlnm.Print_Area" localSheetId="0">'Осн. фін. пок.'!$A$1:$J$137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26" l="1"/>
  <c r="I11" i="26"/>
  <c r="J11" i="26"/>
  <c r="G11" i="26"/>
  <c r="H101" i="20"/>
  <c r="I101" i="20"/>
  <c r="J101" i="20"/>
  <c r="G101" i="20"/>
  <c r="F89" i="14"/>
  <c r="F83" i="14"/>
  <c r="E89" i="14"/>
  <c r="D89" i="14"/>
  <c r="E83" i="14"/>
  <c r="D83" i="14"/>
  <c r="C89" i="14"/>
  <c r="C83" i="14"/>
  <c r="C80" i="14"/>
  <c r="D101" i="20" l="1"/>
  <c r="H64" i="14" l="1"/>
  <c r="C66" i="14"/>
  <c r="D66" i="14"/>
  <c r="E66" i="14"/>
  <c r="F66" i="14"/>
  <c r="K38" i="23"/>
  <c r="L38" i="23"/>
  <c r="M38" i="23"/>
  <c r="J38" i="23"/>
  <c r="I38" i="23" s="1"/>
  <c r="G38" i="23"/>
  <c r="H38" i="23"/>
  <c r="F38" i="23"/>
  <c r="I41" i="23"/>
  <c r="G10" i="25"/>
  <c r="L10" i="25"/>
  <c r="Q10" i="25"/>
  <c r="V10" i="25"/>
  <c r="AB10" i="25"/>
  <c r="AC10" i="25"/>
  <c r="AD10" i="25"/>
  <c r="AE10" i="25"/>
  <c r="G11" i="25"/>
  <c r="L11" i="25"/>
  <c r="Q11" i="25"/>
  <c r="V11" i="25"/>
  <c r="AB11" i="25"/>
  <c r="AC11" i="25"/>
  <c r="AC16" i="25" s="1"/>
  <c r="AD11" i="25"/>
  <c r="AD16" i="25" s="1"/>
  <c r="AE11" i="25"/>
  <c r="G12" i="25"/>
  <c r="L12" i="25"/>
  <c r="Q12" i="25"/>
  <c r="V12" i="25"/>
  <c r="AB12" i="25"/>
  <c r="AC12" i="25"/>
  <c r="AD12" i="25"/>
  <c r="AE12" i="25"/>
  <c r="G13" i="25"/>
  <c r="L13" i="25"/>
  <c r="Q13" i="25"/>
  <c r="V13" i="25"/>
  <c r="AB13" i="25"/>
  <c r="AC13" i="25"/>
  <c r="AD13" i="25"/>
  <c r="AE13" i="25"/>
  <c r="G14" i="25"/>
  <c r="L14" i="25"/>
  <c r="Q14" i="25"/>
  <c r="V14" i="25"/>
  <c r="AB14" i="25"/>
  <c r="AC14" i="25"/>
  <c r="AD14" i="25"/>
  <c r="AE14" i="25"/>
  <c r="G15" i="25"/>
  <c r="L15" i="25"/>
  <c r="Q15" i="25"/>
  <c r="V15" i="25"/>
  <c r="AB15" i="25"/>
  <c r="AC15" i="25"/>
  <c r="AD15" i="25"/>
  <c r="AE15" i="25"/>
  <c r="H16" i="25"/>
  <c r="I16" i="25"/>
  <c r="J16" i="25"/>
  <c r="K16" i="25"/>
  <c r="L16" i="25"/>
  <c r="M16" i="25"/>
  <c r="N16" i="25"/>
  <c r="O16" i="25"/>
  <c r="P16" i="25"/>
  <c r="R16" i="25"/>
  <c r="S16" i="25"/>
  <c r="T16" i="25"/>
  <c r="U16" i="25"/>
  <c r="W16" i="25"/>
  <c r="X16" i="25"/>
  <c r="Y16" i="25"/>
  <c r="Z16" i="25"/>
  <c r="AB16" i="25"/>
  <c r="M29" i="25"/>
  <c r="M30" i="25"/>
  <c r="M31" i="25"/>
  <c r="M32" i="25"/>
  <c r="M33" i="25"/>
  <c r="M34" i="25"/>
  <c r="M35" i="25"/>
  <c r="E36" i="25"/>
  <c r="G36" i="25"/>
  <c r="I36" i="25"/>
  <c r="K36" i="25"/>
  <c r="M36" i="25"/>
  <c r="O36" i="25"/>
  <c r="Q36" i="25"/>
  <c r="S36" i="25"/>
  <c r="F7" i="24"/>
  <c r="C55" i="14" s="1"/>
  <c r="G7" i="24"/>
  <c r="D55" i="14" s="1"/>
  <c r="H7" i="24"/>
  <c r="J7" i="24"/>
  <c r="K7" i="24"/>
  <c r="L7" i="24"/>
  <c r="M7" i="24"/>
  <c r="I8" i="24"/>
  <c r="I9" i="24"/>
  <c r="I10" i="24"/>
  <c r="I11" i="24"/>
  <c r="I12" i="24"/>
  <c r="I13" i="24"/>
  <c r="B28" i="24"/>
  <c r="L28" i="24"/>
  <c r="M28" i="24"/>
  <c r="K28" i="24" s="1"/>
  <c r="B29" i="24"/>
  <c r="L29" i="24"/>
  <c r="M29" i="24"/>
  <c r="K29" i="24" s="1"/>
  <c r="B30" i="24"/>
  <c r="L30" i="24"/>
  <c r="M30" i="24"/>
  <c r="K30" i="24" s="1"/>
  <c r="B31" i="24"/>
  <c r="L31" i="24"/>
  <c r="M31" i="24"/>
  <c r="K31" i="24" s="1"/>
  <c r="B32" i="24"/>
  <c r="L32" i="24"/>
  <c r="M32" i="24"/>
  <c r="K32" i="24" s="1"/>
  <c r="B33" i="24"/>
  <c r="L33" i="24"/>
  <c r="M33" i="24"/>
  <c r="K33" i="24" s="1"/>
  <c r="B34" i="24"/>
  <c r="L34" i="24"/>
  <c r="M34" i="24"/>
  <c r="K34" i="24" s="1"/>
  <c r="B35" i="24"/>
  <c r="L35" i="24"/>
  <c r="M35" i="24"/>
  <c r="K35" i="24" s="1"/>
  <c r="B36" i="24"/>
  <c r="L36" i="24"/>
  <c r="M36" i="24"/>
  <c r="K36" i="24" s="1"/>
  <c r="B37" i="24"/>
  <c r="C37" i="24"/>
  <c r="F101" i="14"/>
  <c r="D37" i="24"/>
  <c r="E37" i="24"/>
  <c r="F37" i="24"/>
  <c r="G37" i="24"/>
  <c r="H37" i="24"/>
  <c r="I37" i="24"/>
  <c r="J37" i="24"/>
  <c r="L37" i="24"/>
  <c r="F110" i="14"/>
  <c r="M37" i="24"/>
  <c r="F8" i="26"/>
  <c r="F9" i="26"/>
  <c r="F10" i="26"/>
  <c r="F11" i="26"/>
  <c r="F12" i="26"/>
  <c r="F13" i="26"/>
  <c r="F14" i="26"/>
  <c r="C15" i="26"/>
  <c r="C7" i="26"/>
  <c r="D15" i="26"/>
  <c r="D7" i="26" s="1"/>
  <c r="E15" i="26"/>
  <c r="E7" i="26"/>
  <c r="G15" i="26"/>
  <c r="G7" i="26"/>
  <c r="H15" i="26"/>
  <c r="H7" i="26" s="1"/>
  <c r="I15" i="26"/>
  <c r="I7" i="26"/>
  <c r="J15" i="26"/>
  <c r="J7" i="26"/>
  <c r="F16" i="26"/>
  <c r="F17" i="26"/>
  <c r="F18" i="26"/>
  <c r="F19" i="26"/>
  <c r="F21" i="26"/>
  <c r="F22" i="26"/>
  <c r="F23" i="26"/>
  <c r="C24" i="26"/>
  <c r="D24" i="26"/>
  <c r="E24" i="26"/>
  <c r="G24" i="26"/>
  <c r="H24" i="26"/>
  <c r="I24" i="26"/>
  <c r="J24" i="26"/>
  <c r="F25" i="26"/>
  <c r="F26" i="26"/>
  <c r="F27" i="26"/>
  <c r="F29" i="26"/>
  <c r="F30" i="26"/>
  <c r="F31" i="26"/>
  <c r="F32" i="26"/>
  <c r="F33" i="26"/>
  <c r="C34" i="26"/>
  <c r="C28" i="26"/>
  <c r="C20" i="26" s="1"/>
  <c r="D34" i="26"/>
  <c r="D28" i="26" s="1"/>
  <c r="D20" i="26" s="1"/>
  <c r="E34" i="26"/>
  <c r="E28" i="26"/>
  <c r="E20" i="26"/>
  <c r="G34" i="26"/>
  <c r="G28" i="26"/>
  <c r="G20" i="26" s="1"/>
  <c r="H34" i="26"/>
  <c r="H28" i="26" s="1"/>
  <c r="I34" i="26"/>
  <c r="I28" i="26"/>
  <c r="J34" i="26"/>
  <c r="J28" i="26"/>
  <c r="F36" i="26"/>
  <c r="F34" i="26"/>
  <c r="F37" i="26"/>
  <c r="F38" i="26"/>
  <c r="F39" i="26"/>
  <c r="C42" i="26"/>
  <c r="D42" i="26"/>
  <c r="E42" i="26"/>
  <c r="G42" i="26"/>
  <c r="H42" i="26"/>
  <c r="I42" i="26"/>
  <c r="J42" i="26"/>
  <c r="F43" i="26"/>
  <c r="F44" i="26"/>
  <c r="F45" i="26"/>
  <c r="F46" i="26"/>
  <c r="F47" i="26"/>
  <c r="F48" i="26"/>
  <c r="F49" i="26"/>
  <c r="F51" i="26"/>
  <c r="F52" i="26"/>
  <c r="C53" i="26"/>
  <c r="C50" i="26" s="1"/>
  <c r="C60" i="26" s="1"/>
  <c r="D53" i="26"/>
  <c r="D50" i="26" s="1"/>
  <c r="E53" i="26"/>
  <c r="E50" i="26"/>
  <c r="E60" i="26"/>
  <c r="G53" i="26"/>
  <c r="G50" i="26" s="1"/>
  <c r="G60" i="26" s="1"/>
  <c r="H53" i="26"/>
  <c r="H50" i="26" s="1"/>
  <c r="I53" i="26"/>
  <c r="I50" i="26"/>
  <c r="I60" i="26"/>
  <c r="J53" i="26"/>
  <c r="J50" i="26"/>
  <c r="F54" i="26"/>
  <c r="F55" i="26"/>
  <c r="F56" i="26"/>
  <c r="F57" i="26"/>
  <c r="F58" i="26"/>
  <c r="F59" i="26"/>
  <c r="D60" i="26"/>
  <c r="H60" i="26"/>
  <c r="F63" i="26"/>
  <c r="C64" i="26"/>
  <c r="C62" i="26" s="1"/>
  <c r="D64" i="26"/>
  <c r="D62" i="26" s="1"/>
  <c r="E64" i="26"/>
  <c r="E62" i="26"/>
  <c r="G64" i="26"/>
  <c r="G62" i="26"/>
  <c r="H64" i="26"/>
  <c r="H62" i="26" s="1"/>
  <c r="I64" i="26"/>
  <c r="I62" i="26" s="1"/>
  <c r="J64" i="26"/>
  <c r="J62" i="26"/>
  <c r="F65" i="26"/>
  <c r="F66" i="26"/>
  <c r="F67" i="26"/>
  <c r="F68" i="26"/>
  <c r="F70" i="26"/>
  <c r="C71" i="26"/>
  <c r="C69" i="26" s="1"/>
  <c r="D71" i="26"/>
  <c r="D69" i="26"/>
  <c r="E71" i="26"/>
  <c r="E69" i="26"/>
  <c r="E79" i="26" s="1"/>
  <c r="G71" i="26"/>
  <c r="G69" i="26" s="1"/>
  <c r="H71" i="26"/>
  <c r="H69" i="26" s="1"/>
  <c r="I71" i="26"/>
  <c r="I69" i="26"/>
  <c r="I79" i="26"/>
  <c r="J71" i="26"/>
  <c r="J69" i="26"/>
  <c r="J79" i="26" s="1"/>
  <c r="F72" i="26"/>
  <c r="F73" i="26"/>
  <c r="F74" i="26"/>
  <c r="F75" i="26"/>
  <c r="F76" i="26"/>
  <c r="F77" i="26"/>
  <c r="F78" i="26"/>
  <c r="F82" i="26"/>
  <c r="I10" i="23"/>
  <c r="F11" i="23"/>
  <c r="G11" i="23"/>
  <c r="H11" i="23"/>
  <c r="I11" i="23"/>
  <c r="J11" i="23"/>
  <c r="K11" i="23"/>
  <c r="L11" i="23"/>
  <c r="M11" i="23"/>
  <c r="F12" i="23"/>
  <c r="G12" i="23"/>
  <c r="H12" i="23"/>
  <c r="J12" i="23"/>
  <c r="K12" i="23"/>
  <c r="L12" i="23"/>
  <c r="M12" i="23"/>
  <c r="I13" i="23"/>
  <c r="I14" i="23"/>
  <c r="I15" i="23"/>
  <c r="I16" i="23"/>
  <c r="I17" i="23"/>
  <c r="I18" i="23"/>
  <c r="I19" i="23"/>
  <c r="I20" i="23"/>
  <c r="I21" i="23"/>
  <c r="F24" i="23"/>
  <c r="G24" i="23"/>
  <c r="H24" i="23"/>
  <c r="J24" i="23"/>
  <c r="K24" i="23"/>
  <c r="L24" i="23"/>
  <c r="M24" i="23"/>
  <c r="I25" i="23"/>
  <c r="F48" i="14"/>
  <c r="I26" i="23"/>
  <c r="F49" i="14"/>
  <c r="I27" i="23"/>
  <c r="I28" i="23"/>
  <c r="I39" i="23"/>
  <c r="F51" i="14"/>
  <c r="I29" i="23"/>
  <c r="I30" i="23"/>
  <c r="I31" i="23"/>
  <c r="I32" i="23"/>
  <c r="F33" i="23"/>
  <c r="G33" i="23"/>
  <c r="H33" i="23"/>
  <c r="J33" i="23"/>
  <c r="K33" i="23"/>
  <c r="L33" i="23"/>
  <c r="M33" i="23"/>
  <c r="I34" i="23"/>
  <c r="I35" i="23"/>
  <c r="I36" i="23"/>
  <c r="I37" i="23"/>
  <c r="I40" i="23"/>
  <c r="F52" i="14"/>
  <c r="I42" i="23"/>
  <c r="I43" i="23"/>
  <c r="F44" i="23"/>
  <c r="G44" i="23"/>
  <c r="H44" i="23"/>
  <c r="I44" i="23"/>
  <c r="I45" i="23"/>
  <c r="I46" i="23"/>
  <c r="D16" i="20"/>
  <c r="G16" i="20"/>
  <c r="J16" i="20"/>
  <c r="M16" i="20"/>
  <c r="F23" i="20"/>
  <c r="F42" i="14" s="1"/>
  <c r="F75" i="14" s="1"/>
  <c r="C24" i="20"/>
  <c r="C43" i="14" s="1"/>
  <c r="C34" i="20"/>
  <c r="D24" i="20"/>
  <c r="D43" i="14" s="1"/>
  <c r="E24" i="20"/>
  <c r="E43" i="14" s="1"/>
  <c r="G24" i="20"/>
  <c r="G34" i="20" s="1"/>
  <c r="H24" i="20"/>
  <c r="H34" i="20"/>
  <c r="I24" i="20"/>
  <c r="J24" i="20"/>
  <c r="J97" i="20" s="1"/>
  <c r="F25" i="20"/>
  <c r="F26" i="20"/>
  <c r="F27" i="20"/>
  <c r="F28" i="20"/>
  <c r="F29" i="20"/>
  <c r="F30" i="20"/>
  <c r="F31" i="20"/>
  <c r="F33" i="20"/>
  <c r="C35" i="20"/>
  <c r="D35" i="20"/>
  <c r="E35" i="20"/>
  <c r="G35" i="20"/>
  <c r="H35" i="20"/>
  <c r="I35" i="20"/>
  <c r="J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C58" i="20"/>
  <c r="D58" i="20"/>
  <c r="E58" i="20"/>
  <c r="G58" i="20"/>
  <c r="H58" i="20"/>
  <c r="I58" i="20"/>
  <c r="J58" i="20"/>
  <c r="F59" i="20"/>
  <c r="F60" i="20"/>
  <c r="F61" i="20"/>
  <c r="F62" i="20"/>
  <c r="F63" i="20"/>
  <c r="F64" i="20"/>
  <c r="F65" i="20"/>
  <c r="C66" i="20"/>
  <c r="C96" i="20" s="1"/>
  <c r="D66" i="20"/>
  <c r="E66" i="20"/>
  <c r="E96" i="20" s="1"/>
  <c r="G66" i="20"/>
  <c r="G96" i="20" s="1"/>
  <c r="H66" i="20"/>
  <c r="H96" i="20" s="1"/>
  <c r="I66" i="20"/>
  <c r="I96" i="20" s="1"/>
  <c r="J66" i="20"/>
  <c r="F67" i="20"/>
  <c r="F68" i="20"/>
  <c r="F69" i="20"/>
  <c r="C70" i="20"/>
  <c r="D70" i="20"/>
  <c r="E70" i="20"/>
  <c r="G70" i="20"/>
  <c r="H70" i="20"/>
  <c r="I70" i="20"/>
  <c r="J70" i="20"/>
  <c r="F70" i="20"/>
  <c r="F71" i="20"/>
  <c r="F72" i="20"/>
  <c r="F73" i="20"/>
  <c r="F74" i="20"/>
  <c r="F75" i="20"/>
  <c r="F76" i="20"/>
  <c r="F78" i="20"/>
  <c r="F79" i="20"/>
  <c r="F80" i="20"/>
  <c r="F81" i="20"/>
  <c r="C82" i="20"/>
  <c r="D82" i="20"/>
  <c r="E82" i="20"/>
  <c r="G82" i="20"/>
  <c r="H82" i="20"/>
  <c r="I82" i="20"/>
  <c r="J82" i="20"/>
  <c r="F83" i="20"/>
  <c r="F84" i="20"/>
  <c r="C85" i="20"/>
  <c r="D85" i="20"/>
  <c r="E85" i="20"/>
  <c r="G85" i="20"/>
  <c r="H85" i="20"/>
  <c r="I85" i="20"/>
  <c r="J85" i="20"/>
  <c r="F86" i="20"/>
  <c r="F87" i="20"/>
  <c r="F89" i="20"/>
  <c r="F90" i="20"/>
  <c r="F91" i="20"/>
  <c r="F92" i="20"/>
  <c r="F98" i="20"/>
  <c r="F101" i="20"/>
  <c r="F102" i="20"/>
  <c r="F103" i="20"/>
  <c r="F104" i="20"/>
  <c r="F118" i="14" s="1"/>
  <c r="F124" i="14" s="1"/>
  <c r="F105" i="20"/>
  <c r="F106" i="20"/>
  <c r="F107" i="20"/>
  <c r="C108" i="20"/>
  <c r="D108" i="20"/>
  <c r="E108" i="20"/>
  <c r="G108" i="20"/>
  <c r="H108" i="20"/>
  <c r="I108" i="20"/>
  <c r="J108" i="20"/>
  <c r="C42" i="14"/>
  <c r="C75" i="14" s="1"/>
  <c r="D42" i="14"/>
  <c r="E42" i="14"/>
  <c r="G44" i="14"/>
  <c r="H44" i="14"/>
  <c r="I44" i="14"/>
  <c r="J44" i="14"/>
  <c r="C48" i="14"/>
  <c r="D48" i="14"/>
  <c r="E48" i="14"/>
  <c r="C49" i="14"/>
  <c r="D49" i="14"/>
  <c r="E49" i="14"/>
  <c r="C50" i="14"/>
  <c r="D50" i="14"/>
  <c r="E50" i="14"/>
  <c r="F50" i="14"/>
  <c r="C51" i="14"/>
  <c r="D51" i="14"/>
  <c r="E51" i="14"/>
  <c r="C52" i="14"/>
  <c r="D52" i="14"/>
  <c r="E52" i="14"/>
  <c r="E55" i="14"/>
  <c r="G58" i="14"/>
  <c r="H58" i="14"/>
  <c r="I58" i="14"/>
  <c r="J58" i="14"/>
  <c r="C69" i="14"/>
  <c r="D69" i="14"/>
  <c r="E69" i="14"/>
  <c r="F69" i="14"/>
  <c r="C70" i="14"/>
  <c r="D70" i="14"/>
  <c r="E70" i="14"/>
  <c r="F70" i="14"/>
  <c r="C72" i="14"/>
  <c r="D72" i="14"/>
  <c r="E72" i="14"/>
  <c r="F72" i="14"/>
  <c r="C73" i="14"/>
  <c r="D73" i="14"/>
  <c r="E73" i="14"/>
  <c r="F73" i="14"/>
  <c r="C74" i="14"/>
  <c r="D74" i="14"/>
  <c r="E74" i="14"/>
  <c r="F74" i="14"/>
  <c r="D80" i="14"/>
  <c r="E80" i="14"/>
  <c r="F80" i="14"/>
  <c r="C102" i="14"/>
  <c r="D102" i="14"/>
  <c r="E102" i="14"/>
  <c r="F103" i="14"/>
  <c r="F104" i="14"/>
  <c r="F105" i="14"/>
  <c r="F102" i="14" s="1"/>
  <c r="C106" i="14"/>
  <c r="D106" i="14"/>
  <c r="E106" i="14"/>
  <c r="F107" i="14"/>
  <c r="F108" i="14"/>
  <c r="F109" i="14"/>
  <c r="C112" i="14"/>
  <c r="D112" i="14"/>
  <c r="E112" i="14"/>
  <c r="F112" i="14"/>
  <c r="C118" i="14"/>
  <c r="C124" i="14"/>
  <c r="D118" i="14"/>
  <c r="D124" i="14" s="1"/>
  <c r="E118" i="14"/>
  <c r="G124" i="14"/>
  <c r="H124" i="14"/>
  <c r="I124" i="14"/>
  <c r="J124" i="14"/>
  <c r="C125" i="14"/>
  <c r="D125" i="14"/>
  <c r="E125" i="14"/>
  <c r="F125" i="14"/>
  <c r="C126" i="14"/>
  <c r="D126" i="14"/>
  <c r="E126" i="14"/>
  <c r="F126" i="14"/>
  <c r="C127" i="14"/>
  <c r="D127" i="14"/>
  <c r="E127" i="14"/>
  <c r="F127" i="14"/>
  <c r="C131" i="14"/>
  <c r="D131" i="14"/>
  <c r="E131" i="14"/>
  <c r="F131" i="14"/>
  <c r="C132" i="14"/>
  <c r="D132" i="14"/>
  <c r="E132" i="14"/>
  <c r="F132" i="14"/>
  <c r="K47" i="23"/>
  <c r="M47" i="23"/>
  <c r="I12" i="23"/>
  <c r="L47" i="23"/>
  <c r="F62" i="26"/>
  <c r="G79" i="26"/>
  <c r="D79" i="26"/>
  <c r="I34" i="20"/>
  <c r="J60" i="26"/>
  <c r="F60" i="26" s="1"/>
  <c r="F42" i="26"/>
  <c r="AA14" i="25"/>
  <c r="F82" i="20"/>
  <c r="F71" i="26"/>
  <c r="AA15" i="25"/>
  <c r="AA10" i="25"/>
  <c r="F53" i="26"/>
  <c r="I97" i="20"/>
  <c r="J34" i="20"/>
  <c r="J77" i="20" s="1"/>
  <c r="J99" i="20" s="1"/>
  <c r="I24" i="23"/>
  <c r="F50" i="26"/>
  <c r="H20" i="26"/>
  <c r="AA13" i="25"/>
  <c r="H40" i="26" l="1"/>
  <c r="E64" i="14"/>
  <c r="D64" i="14"/>
  <c r="E124" i="14"/>
  <c r="Q16" i="25"/>
  <c r="AA11" i="25"/>
  <c r="J96" i="20"/>
  <c r="I77" i="20"/>
  <c r="I99" i="20" s="1"/>
  <c r="E75" i="14"/>
  <c r="D96" i="20"/>
  <c r="H97" i="20"/>
  <c r="J88" i="20"/>
  <c r="J93" i="20" s="1"/>
  <c r="F24" i="20"/>
  <c r="G97" i="20"/>
  <c r="E97" i="20"/>
  <c r="E34" i="20"/>
  <c r="E77" i="20" s="1"/>
  <c r="E59" i="14" s="1"/>
  <c r="E76" i="14"/>
  <c r="E44" i="14"/>
  <c r="G40" i="26"/>
  <c r="G80" i="26" s="1"/>
  <c r="G83" i="26" s="1"/>
  <c r="F7" i="26"/>
  <c r="E40" i="26"/>
  <c r="E80" i="26" s="1"/>
  <c r="E83" i="26" s="1"/>
  <c r="D40" i="26"/>
  <c r="D80" i="26" s="1"/>
  <c r="D83" i="26" s="1"/>
  <c r="I33" i="23"/>
  <c r="H47" i="23"/>
  <c r="E53" i="14" s="1"/>
  <c r="G47" i="23"/>
  <c r="D53" i="14" s="1"/>
  <c r="D75" i="14"/>
  <c r="C77" i="20"/>
  <c r="C59" i="14" s="1"/>
  <c r="C76" i="14"/>
  <c r="C44" i="14"/>
  <c r="C97" i="20"/>
  <c r="D76" i="14"/>
  <c r="D44" i="14"/>
  <c r="D97" i="20"/>
  <c r="D34" i="20"/>
  <c r="D77" i="20" s="1"/>
  <c r="D59" i="14" s="1"/>
  <c r="F47" i="23"/>
  <c r="C53" i="14" s="1"/>
  <c r="C40" i="26"/>
  <c r="F106" i="14"/>
  <c r="F108" i="20"/>
  <c r="F85" i="20"/>
  <c r="F66" i="20"/>
  <c r="F96" i="20" s="1"/>
  <c r="H77" i="20"/>
  <c r="F58" i="20"/>
  <c r="F35" i="20"/>
  <c r="G77" i="20"/>
  <c r="E60" i="14"/>
  <c r="D60" i="14"/>
  <c r="G64" i="14"/>
  <c r="F64" i="14"/>
  <c r="J47" i="23"/>
  <c r="I47" i="23" s="1"/>
  <c r="F53" i="14" s="1"/>
  <c r="F69" i="26"/>
  <c r="H79" i="26"/>
  <c r="F64" i="26"/>
  <c r="C79" i="26"/>
  <c r="F28" i="26"/>
  <c r="J20" i="26"/>
  <c r="J40" i="26" s="1"/>
  <c r="J80" i="26" s="1"/>
  <c r="J83" i="26" s="1"/>
  <c r="I20" i="26"/>
  <c r="F24" i="26"/>
  <c r="F15" i="26"/>
  <c r="K37" i="24"/>
  <c r="I7" i="24"/>
  <c r="F55" i="14" s="1"/>
  <c r="AE16" i="25"/>
  <c r="AA16" i="25" s="1"/>
  <c r="G16" i="25"/>
  <c r="AA12" i="25"/>
  <c r="V16" i="25"/>
  <c r="V17" i="25" l="1"/>
  <c r="G17" i="25"/>
  <c r="I88" i="20"/>
  <c r="I93" i="20" s="1"/>
  <c r="L8" i="23"/>
  <c r="L22" i="23" s="1"/>
  <c r="I95" i="20"/>
  <c r="I94" i="20"/>
  <c r="M8" i="23"/>
  <c r="M22" i="23" s="1"/>
  <c r="J95" i="20"/>
  <c r="J94" i="20"/>
  <c r="F43" i="14"/>
  <c r="F34" i="20"/>
  <c r="F77" i="20" s="1"/>
  <c r="E88" i="20"/>
  <c r="E93" i="20" s="1"/>
  <c r="H8" i="23" s="1"/>
  <c r="H22" i="23" s="1"/>
  <c r="E99" i="20"/>
  <c r="E45" i="14" s="1"/>
  <c r="E61" i="14" s="1"/>
  <c r="C88" i="20"/>
  <c r="C93" i="20" s="1"/>
  <c r="F8" i="23" s="1"/>
  <c r="F22" i="23" s="1"/>
  <c r="C99" i="20"/>
  <c r="C45" i="14" s="1"/>
  <c r="C68" i="14" s="1"/>
  <c r="D99" i="20"/>
  <c r="D45" i="14" s="1"/>
  <c r="D61" i="14" s="1"/>
  <c r="D88" i="20"/>
  <c r="D93" i="20" s="1"/>
  <c r="D46" i="14" s="1"/>
  <c r="D67" i="14"/>
  <c r="D68" i="14"/>
  <c r="C80" i="26"/>
  <c r="C83" i="26" s="1"/>
  <c r="L17" i="25"/>
  <c r="Q17" i="25"/>
  <c r="I40" i="26"/>
  <c r="F20" i="26"/>
  <c r="F79" i="26"/>
  <c r="H80" i="26"/>
  <c r="H83" i="26" s="1"/>
  <c r="G88" i="20"/>
  <c r="G93" i="20" s="1"/>
  <c r="G99" i="20"/>
  <c r="F97" i="20"/>
  <c r="F60" i="14"/>
  <c r="H88" i="20"/>
  <c r="H93" i="20" s="1"/>
  <c r="H99" i="20"/>
  <c r="AA17" i="25" l="1"/>
  <c r="C95" i="20"/>
  <c r="C46" i="14"/>
  <c r="C62" i="14" s="1"/>
  <c r="C94" i="20"/>
  <c r="F76" i="14"/>
  <c r="F44" i="14"/>
  <c r="E68" i="14"/>
  <c r="E67" i="14"/>
  <c r="E95" i="20"/>
  <c r="E46" i="14"/>
  <c r="E62" i="14" s="1"/>
  <c r="E94" i="20"/>
  <c r="D94" i="20"/>
  <c r="D95" i="20"/>
  <c r="G8" i="23"/>
  <c r="G22" i="23" s="1"/>
  <c r="C61" i="14"/>
  <c r="C67" i="14"/>
  <c r="D62" i="14"/>
  <c r="D58" i="14"/>
  <c r="D63" i="14"/>
  <c r="K8" i="23"/>
  <c r="K22" i="23" s="1"/>
  <c r="H94" i="20"/>
  <c r="H95" i="20"/>
  <c r="F59" i="14"/>
  <c r="F99" i="20"/>
  <c r="F45" i="14" s="1"/>
  <c r="F88" i="20"/>
  <c r="F93" i="20" s="1"/>
  <c r="J8" i="23"/>
  <c r="J22" i="23" s="1"/>
  <c r="G95" i="20"/>
  <c r="G94" i="20"/>
  <c r="I80" i="26"/>
  <c r="I83" i="26" s="1"/>
  <c r="F40" i="26"/>
  <c r="F80" i="26" s="1"/>
  <c r="F83" i="26" s="1"/>
  <c r="C63" i="14" l="1"/>
  <c r="C58" i="14"/>
  <c r="E63" i="14"/>
  <c r="E58" i="14"/>
  <c r="I8" i="23"/>
  <c r="I22" i="23" s="1"/>
  <c r="F94" i="20"/>
  <c r="F95" i="20"/>
  <c r="F46" i="14"/>
  <c r="F68" i="14"/>
  <c r="F67" i="14"/>
  <c r="F61" i="14"/>
  <c r="F62" i="14" l="1"/>
  <c r="F63" i="14"/>
  <c r="F58" i="14"/>
</calcChain>
</file>

<file path=xl/sharedStrings.xml><?xml version="1.0" encoding="utf-8"?>
<sst xmlns="http://schemas.openxmlformats.org/spreadsheetml/2006/main" count="1374" uniqueCount="463">
  <si>
    <t xml:space="preserve">ЗАТВЕРДЖЕНО  </t>
  </si>
  <si>
    <t>(найменування органу, яким затверджено фінансовий план)</t>
  </si>
  <si>
    <t>М. П. (посада, прізвище та власне ім'я, дата, підпис)</t>
  </si>
  <si>
    <t>Код</t>
  </si>
  <si>
    <t>Внесення змін до затвердженного фінансового плану</t>
  </si>
  <si>
    <t xml:space="preserve">Підприємство  </t>
  </si>
  <si>
    <t xml:space="preserve">за ЄДРПОУ </t>
  </si>
  <si>
    <t>основний
(дата затвердження)</t>
  </si>
  <si>
    <t xml:space="preserve">Організаційно-правова форма </t>
  </si>
  <si>
    <t>за КОПФГ</t>
  </si>
  <si>
    <t xml:space="preserve">Суб'єкт управління </t>
  </si>
  <si>
    <t>за СКОДУ</t>
  </si>
  <si>
    <t xml:space="preserve">Вид економічної діяльності    </t>
  </si>
  <si>
    <t xml:space="preserve">за  КВЕД  </t>
  </si>
  <si>
    <t xml:space="preserve">Галузь     </t>
  </si>
  <si>
    <t>Одиниця виміру, тис. грн</t>
  </si>
  <si>
    <t>Розмір державної частки у статутному капіталі</t>
  </si>
  <si>
    <t>Середньооблікова кількість штатних працівників</t>
  </si>
  <si>
    <t>Місцезнаходження</t>
  </si>
  <si>
    <t xml:space="preserve">Телефон </t>
  </si>
  <si>
    <t>Стандарти звітності П(с)БОУ</t>
  </si>
  <si>
    <t xml:space="preserve">Прізвище та власне ім'я керівника </t>
  </si>
  <si>
    <t>Стандарти звітності МСФЗ</t>
  </si>
  <si>
    <t xml:space="preserve">ФІНАНСОВИЙ ПЛАН </t>
  </si>
  <si>
    <t>Основні фінансові показники</t>
  </si>
  <si>
    <t>Найменування показника</t>
  </si>
  <si>
    <t xml:space="preserve">Код рядка </t>
  </si>
  <si>
    <t>Факт
минулого року</t>
  </si>
  <si>
    <t>План
поточного року</t>
  </si>
  <si>
    <t>Прогноз
на поточний рік</t>
  </si>
  <si>
    <t>Показники діяльності на стратегічну перспективу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</si>
  <si>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</si>
  <si>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</si>
  <si>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</si>
  <si>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</si>
  <si>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EBITDA</t>
  </si>
  <si>
    <t>x</t>
  </si>
  <si>
    <t>Чистий фінансовий результат</t>
  </si>
  <si>
    <t xml:space="preserve">ІІ. Сплата податків, зборів та інших обов'язкових платежів 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</si>
  <si>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</si>
  <si>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</si>
  <si>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</si>
  <si>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</si>
  <si>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</si>
  <si>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Усього виплат на користь держави</t>
  </si>
  <si>
    <t>IІІ. Капітальні інвестиції</t>
  </si>
  <si>
    <t>Капітальні інвестиції</t>
  </si>
  <si>
    <t>ІV. Коефіцієнтний аналіз</t>
  </si>
  <si>
    <t>Коефіцієнти рентабельності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</si>
  <si>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</si>
  <si>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Коефіцієнт рентабельності операційних витрат
(фінансовий результат від операційної діяльності, рядок 1100 / 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1080)</t>
  </si>
  <si>
    <t>Коефіцієнт зростання операційних витрат
(((операційні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планового/звітного періоду) - (операційні витрати (собівартість реалізованої продукції (товарів, робіт, послуг)+адміністративні витрати+витрати на збут+інші операційні витрати), сума рядків 1010, 1030, 1060, 1080 попереднього планового/звітного періоду)) / (операційні витрати (собівартість реалізованої продукції (товарів, робіт, послуг)+адміністративні витрати+витрати на збут+інші операційні витрати) попереднього планового/звітного періоду, сума рядків 1010, 1030, 1060, 1080) мінус  індекс споживчих цін планового/звітного періоду)</t>
  </si>
  <si>
    <t>Коефіцієнт рентабельності EBITDA
(EBITDA, рядок 1300 / чистий дохід від реалізації продукції (товарів, робіт, послуг), рядок 1000)</t>
  </si>
  <si>
    <t>Коефіцієнт рентабельності власного капіталу
(чистий фінансовий результат, рядок 1200 / власний капітал, рядок 6080)</t>
  </si>
  <si>
    <t>Коефіцієнт рентабельності активів
(чистий фінансовий результат, рядок 1200 / сукупні активи, рядок 6020)</t>
  </si>
  <si>
    <t>Коефіцієнт зростання доходів
(((чистий дохід від реалізації продукції (товарів, робіт, послуг) планового/звітного періоду, рядок 1000 - чистий дохід від реалізації продукції (товарів, робіт, послуг) попереднього планового/звітного періоду, рядок 1000) / чистий дохід від реалізації продукції (товарів, робіт, послуг) попереднього планового/звітного періоду, рядок 1000) мінус індекс споживчих цін планового/звітного періоду)</t>
  </si>
  <si>
    <t>Коефіцієнти платоспроможності</t>
  </si>
  <si>
    <t>Коефіцієнт фінансової стійкості
(власний капітал, рядок 6080 / (довгострокові зобов'язання і забезпечення, рядок 6030 + поточні зобов'язання і забезпечення, рядок 6040))</t>
  </si>
  <si>
    <t>Коефіцієнт покриття EBITDA фінансових витрат
(EBITDA, рядок 1300 / фінансові витрати, рядок 1140)</t>
  </si>
  <si>
    <t>Коефіцієнт відношення боргу до EBITDA
((фінансові зобов'язання (короткострокові кредити банків, рядок 6041 + довгострокові кредити банків, рядок 6031) - (гроші та їх еквіваленти, рядок 6015 + поточні фінансові інвестиції, рядок 6014)) / EBITDA, рядок 1300)</t>
  </si>
  <si>
    <t>Коефіцієнт відношення боргу до власного капіталу
(фінансові зобов'язання (короткострокові кредити банків, рядок 6041 + довгострокові кредити банків, рядок 6031) / власний капітал, рядок 6080)</t>
  </si>
  <si>
    <t>Коефіцієнт відношення боргу до активів
((довгосрокові зобов'язання і забезпечння, рядок 6030 + поточні зобов'язання і забезпечення, рядок 6040) / сукупні активи, рядок 6020)</t>
  </si>
  <si>
    <t>Коефіцієнти ліквідності</t>
  </si>
  <si>
    <t>Коефіцієнт поточної ліквідності
(оборотні активи, рядок 6010 / поточні зобов'язання і забезпечення, рядок 6040)</t>
  </si>
  <si>
    <t>Коефіцієнт швидкої ліквідності
((оборотні активи, рядок 6010 - запаси, рядок 6011) / поточні зобов'язання і забезпечення, рядок 6040)</t>
  </si>
  <si>
    <t>Коефіцієнт абсолютної ліквідності
((гроші та їх еквіваленти, рядок 6015 + поточні фінансові інвестиції, рядок 6014) / поточні зобов'язання і забезпечення, рядок 6040)</t>
  </si>
  <si>
    <t>Період обороту дебіторської заборгованості
(дебіторська заборгованість за продукцію, товари, роботи, послуги, рядок 6012 *365 / чистий дохід від реалізації продукції (товарів, робіт, послуг), рядок 1000)</t>
  </si>
  <si>
    <t>Період обороту кредиторської заборгованості
(поточна кредиторська заборгованість за продукцію, товари, роботи, послуги, рядок 6042 *365 / собівартість реалізованої продукції (товарів, робіт, послуг), рядок 1010)</t>
  </si>
  <si>
    <t>Довідково: індекс споживчих цін грудень до грудня попереднього року, відсотків</t>
  </si>
  <si>
    <t>V.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</si>
  <si>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</si>
  <si>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</si>
  <si>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</si>
  <si>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</si>
  <si>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</si>
  <si>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запаси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</si>
  <si>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</si>
  <si>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</si>
  <si>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поточні фінансові інвестиції</t>
  </si>
  <si>
    <t>гроші та їх еквіваленти</t>
  </si>
  <si>
    <t>Усього активи</t>
  </si>
  <si>
    <t>Довгострокові зобов'язання і забезпечення, у тому числі:</t>
  </si>
  <si>
    <t>довгострокові кредити банків</t>
  </si>
  <si>
    <t>Поточні зобов'язання і забезпечення, у тому числі:</t>
  </si>
  <si>
    <t>короткострокові кредити банків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</si>
  <si>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</si>
  <si>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</si>
  <si>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</si>
  <si>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</si>
  <si>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</si>
  <si>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</si>
  <si>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 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</si>
  <si>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</si>
  <si>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</si>
  <si>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7010</t>
  </si>
  <si>
    <t>довгострокові зобов'язання</t>
  </si>
  <si>
    <t>7011</t>
  </si>
  <si>
    <t>короткострокові зобов'язання</t>
  </si>
  <si>
    <t>7012</t>
  </si>
  <si>
    <t>інші фінансові зобов'язання</t>
  </si>
  <si>
    <t>7013</t>
  </si>
  <si>
    <t>Повернено залучених коштів, усього, у тому числі:</t>
  </si>
  <si>
    <t>7020</t>
  </si>
  <si>
    <t>7021</t>
  </si>
  <si>
    <t>7022</t>
  </si>
  <si>
    <t>7023</t>
  </si>
  <si>
    <t>Заборгованість за кредитами на кінець періоду</t>
  </si>
  <si>
    <t>VII. Дані про персонал та витрати на оплату праці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</si>
  <si>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договорами),</t>
    </r>
    <r>
      <rPr>
        <b/>
        <sz val="14"/>
        <rFont val="Times New Roman"/>
        <family val="1"/>
        <charset val="204"/>
      </rPr>
      <t xml:space="preserve"> у тому числі:</t>
    </r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</si>
  <si>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</si>
  <si>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</si>
  <si>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</si>
  <si>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</si>
  <si>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</si>
  <si>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</si>
  <si>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</si>
  <si>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</si>
  <si>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</si>
  <si>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</si>
  <si>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</si>
  <si>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Витрати на оплату праці</t>
  </si>
  <si>
    <t>8010</t>
  </si>
  <si>
    <t>8011</t>
  </si>
  <si>
    <t>8012</t>
  </si>
  <si>
    <t>8013</t>
  </si>
  <si>
    <t>8014</t>
  </si>
  <si>
    <t>8015</t>
  </si>
  <si>
    <t>Середньомісячні витрати на оплату праці одного працівника (грн), усього, у тому числі:</t>
  </si>
  <si>
    <t>8020</t>
  </si>
  <si>
    <t>член наглядової ради</t>
  </si>
  <si>
    <t>8021</t>
  </si>
  <si>
    <t>член правління</t>
  </si>
  <si>
    <t>8022</t>
  </si>
  <si>
    <t xml:space="preserve">керівник, усього, у тому числі: </t>
  </si>
  <si>
    <t>8023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</si>
  <si>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</si>
  <si>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</si>
  <si>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</si>
  <si>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</si>
  <si>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</si>
  <si>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</si>
  <si>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адміністративно-управлінський працівник</t>
  </si>
  <si>
    <t>8024</t>
  </si>
  <si>
    <t>працівник</t>
  </si>
  <si>
    <t>8025</t>
  </si>
  <si>
    <t>_____________________________</t>
  </si>
  <si>
    <t>(посада)</t>
  </si>
  <si>
    <t>(підпис)</t>
  </si>
  <si>
    <t xml:space="preserve">Власне ім'я ПРІЗВИЩЕ </t>
  </si>
  <si>
    <t>І. Інформація до фінансового плану</t>
  </si>
  <si>
    <t>1.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</si>
  <si>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</si>
  <si>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</si>
  <si>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</si>
  <si>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>2. Інформація про бізнес підприємства (код рядка 1000 фінансового плану)</t>
  </si>
  <si>
    <t>Найменування видів діяльності за КВЕД</t>
  </si>
  <si>
    <t>Питома вага в загальному обсязі реалізації, %</t>
  </si>
  <si>
    <t>за минулий рік</t>
  </si>
  <si>
    <t>за плановий рік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</si>
  <si>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</si>
  <si>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</si>
  <si>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</si>
  <si>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>Усього</t>
  </si>
  <si>
    <t>3. Формування фінансових результатів</t>
  </si>
  <si>
    <t>Прогноз
на поточний
 рік</t>
  </si>
  <si>
    <t>Плановий рік 
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</si>
  <si>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</si>
  <si>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</si>
  <si>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</si>
  <si>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</si>
  <si>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</si>
  <si>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</si>
  <si>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Витрати на сировину та основні матеріали</t>
  </si>
  <si>
    <t>(    )</t>
  </si>
  <si>
    <t xml:space="preserve">Витрати на паливо </t>
  </si>
  <si>
    <t>Витрати на електроенергію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</si>
  <si>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</si>
  <si>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</si>
  <si>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</si>
  <si>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Рентна плата (розшифрувати)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</si>
  <si>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</si>
  <si>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</si>
  <si>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</si>
  <si>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</si>
  <si>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</si>
  <si>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</si>
  <si>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</si>
  <si>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</si>
  <si>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</si>
  <si>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</si>
  <si>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</si>
  <si>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</si>
  <si>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</si>
  <si>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</si>
  <si>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</si>
  <si>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</si>
  <si>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</si>
  <si>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</si>
  <si>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</si>
  <si>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</si>
  <si>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</si>
  <si>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</si>
  <si>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</si>
  <si>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</si>
  <si>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</si>
  <si>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</si>
  <si>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</si>
  <si>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</si>
  <si>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</si>
  <si>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</si>
  <si>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</si>
  <si>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</si>
  <si>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</si>
  <si>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курсові різниці</t>
  </si>
  <si>
    <t>нетипові операційні доходи (розшифрувати)</t>
  </si>
  <si>
    <t>інші операційні доходи (розшифрувати)</t>
  </si>
  <si>
    <t>Інші операційні витрати, усього, у тому числі:</t>
  </si>
  <si>
    <t>нетипові операційні витрати 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</si>
  <si>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</si>
  <si>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</si>
  <si>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</si>
  <si>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</si>
  <si>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</si>
  <si>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</si>
  <si>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</si>
  <si>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</si>
  <si>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</si>
  <si>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</si>
  <si>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</si>
  <si>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</si>
  <si>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інші витрати (розшифрувати)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</si>
  <si>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</si>
  <si>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</si>
  <si>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</si>
  <si>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</si>
  <si>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</si>
  <si>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</si>
  <si>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</si>
  <si>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</si>
  <si>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</si>
  <si>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</si>
  <si>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</si>
  <si>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r>
      <t xml:space="preserve">EBITDA </t>
    </r>
    <r>
      <rPr>
        <sz val="14"/>
        <rFont val="Times New Roman"/>
        <family val="1"/>
        <charset val="204"/>
      </rPr>
      <t>(фінансовий результат від операційної діяльності, рядок 1100 + амортизація, рядок 1430)</t>
    </r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</si>
  <si>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</si>
  <si>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</si>
  <si>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</si>
  <si>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</si>
  <si>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</si>
  <si>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</si>
  <si>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</si>
  <si>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</si>
  <si>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</si>
  <si>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 xml:space="preserve">Коригування, зміна облікової політики (розшифрувати)
</t>
  </si>
  <si>
    <t>Скоригований залишок нерозподіленого прибутку (непокритого збитку) на початок звітного періоду, усього, у тому числі: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</si>
  <si>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</si>
  <si>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</si>
  <si>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</si>
  <si>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</si>
  <si>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</si>
  <si>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</si>
  <si>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</si>
  <si>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</si>
  <si>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</si>
  <si>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</si>
  <si>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</si>
  <si>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</si>
  <si>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</si>
  <si>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</si>
  <si>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акцизний податок</t>
  </si>
  <si>
    <t>рентна плата за транспортування</t>
  </si>
  <si>
    <t>рентна плата за користування надрами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</si>
  <si>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</si>
  <si>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</si>
  <si>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</si>
  <si>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</si>
  <si>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</si>
  <si>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</si>
  <si>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</si>
  <si>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</si>
  <si>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</si>
  <si>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</si>
  <si>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</si>
  <si>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</si>
  <si>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 xml:space="preserve">                                     (посада)</t>
  </si>
  <si>
    <t xml:space="preserve">                    (підпис)</t>
  </si>
  <si>
    <t>ІІІ. Рух грошових коштів (за прямим методом)</t>
  </si>
  <si>
    <t>Код рядка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</si>
  <si>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</si>
  <si>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</si>
  <si>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</si>
  <si>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</si>
  <si>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</si>
  <si>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 xml:space="preserve">Цільове фінансування, у тому числі: </t>
  </si>
  <si>
    <t>бюджетне фінансування</t>
  </si>
  <si>
    <t xml:space="preserve">інші надходження (розшифрувати) 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</si>
  <si>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</si>
  <si>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</si>
  <si>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</si>
  <si>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</si>
  <si>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</si>
  <si>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</si>
  <si>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</si>
  <si>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</si>
  <si>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</si>
  <si>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</si>
  <si>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</si>
  <si>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</si>
  <si>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</si>
  <si>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 xml:space="preserve">інші зобов’язання з податків і зборів, у тому числі:
 </t>
  </si>
  <si>
    <t>3156/1</t>
  </si>
  <si>
    <t>3156/2</t>
  </si>
  <si>
    <t>інші платежі (розшифрувати)</t>
  </si>
  <si>
    <t>Повернення коштів до бюджету</t>
  </si>
  <si>
    <t>Інші витрачання (розшифрувати)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</si>
  <si>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</si>
  <si>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</si>
  <si>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</si>
  <si>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</si>
  <si>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</si>
  <si>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</si>
  <si>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</si>
  <si>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</si>
  <si>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</si>
  <si>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</si>
  <si>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</si>
  <si>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</si>
  <si>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</si>
  <si>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</si>
  <si>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</si>
  <si>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</si>
  <si>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інші необоротні активи (розшифрувати)</t>
  </si>
  <si>
    <t>Виплати за деривативами</t>
  </si>
  <si>
    <t>Інші платежі (розшифрувати)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</si>
  <si>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</si>
  <si>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</si>
  <si>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грошових коштів від фінансової діяльності 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</si>
  <si>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</si>
  <si>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</si>
  <si>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</si>
  <si>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</si>
  <si>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</si>
  <si>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</si>
  <si>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</si>
  <si>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</si>
  <si>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</si>
  <si>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Чистий рух грошових коштів за звітний період</t>
  </si>
  <si>
    <t>Залишок коштів на початок періоду</t>
  </si>
  <si>
    <t xml:space="preserve">Вплив зміни валютних курсів на залишок коштів </t>
  </si>
  <si>
    <t>Залишок коштів на кінець періоду</t>
  </si>
  <si>
    <t xml:space="preserve">IV. Капітальні інвестиції </t>
  </si>
  <si>
    <t>тис. грн (без ПДВ)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</si>
  <si>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</si>
  <si>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</si>
  <si>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</si>
  <si>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</si>
  <si>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</si>
  <si>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 xml:space="preserve">придбання (створення) нематеріальних активів </t>
  </si>
  <si>
    <t>модернізація, модифікація (добудова, дообладнання, реконструкція)
основних засобів</t>
  </si>
  <si>
    <t>капітальний ремонт</t>
  </si>
  <si>
    <t xml:space="preserve">          (підпис)</t>
  </si>
  <si>
    <t xml:space="preserve">      V.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</si>
  <si>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</si>
  <si>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</si>
  <si>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План
із залучення коштів</t>
  </si>
  <si>
    <t>План з повернення коштів</t>
  </si>
  <si>
    <t>Заборгованість за кредитами на кінець
 ______ року</t>
  </si>
  <si>
    <t>у тому числі: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</si>
  <si>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</si>
  <si>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</si>
  <si>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</si>
  <si>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</si>
  <si>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</si>
  <si>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</si>
  <si>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</si>
  <si>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</si>
  <si>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</si>
  <si>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VІ. Джерела капітальних інвестицій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</si>
  <si>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</si>
  <si>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</si>
  <si>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</si>
  <si>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</si>
  <si>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</si>
  <si>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</si>
  <si>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</si>
  <si>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</si>
  <si>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</si>
  <si>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</si>
  <si>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</si>
  <si>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придбання (виготовлення) основних засобів  (розшифрувати)</t>
  </si>
  <si>
    <t xml:space="preserve">придбання (виготовлення) інших необоротних матеріальних активів 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</si>
  <si>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</si>
  <si>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дообладнання, реконструкція) (розшифрувати)</t>
  </si>
  <si>
    <t>Відсоток</t>
  </si>
  <si>
    <t>VІІ. Капітальне будівництво (рядок 4010 таблиці IV)</t>
  </si>
  <si>
    <t xml:space="preserve">Найменування об’єкта </t>
  </si>
  <si>
    <t>Рік початку              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</si>
  <si>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</si>
  <si>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</si>
  <si>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</si>
  <si>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</si>
  <si>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</si>
  <si>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</si>
  <si>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</si>
  <si>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</si>
  <si>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</si>
  <si>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</si>
  <si>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</si>
  <si>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</si>
  <si>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>________________________________________________</t>
  </si>
  <si>
    <t xml:space="preserve">  (підпис)       </t>
  </si>
  <si>
    <t>інші податки та збори (військовий збір)</t>
  </si>
  <si>
    <r>
      <t xml:space="preserve">Керівник       </t>
    </r>
    <r>
      <rPr>
        <sz val="14"/>
        <rFont val="Times New Roman"/>
        <family val="1"/>
        <charset val="204"/>
      </rPr>
      <t>_______</t>
    </r>
    <r>
      <rPr>
        <u/>
        <sz val="14"/>
        <rFont val="Times New Roman"/>
        <family val="1"/>
        <charset val="204"/>
      </rPr>
      <t>Директор</t>
    </r>
    <r>
      <rPr>
        <sz val="14"/>
        <rFont val="Times New Roman"/>
        <family val="1"/>
        <charset val="204"/>
      </rPr>
      <t>_______________________</t>
    </r>
  </si>
  <si>
    <t>Олександр АЗАРОВ</t>
  </si>
  <si>
    <t>Комунальне некомерційне підприємство "Центр первинної медико-санітарної допомоги Боярської міської ради"</t>
  </si>
  <si>
    <t>86.10 - Діяльність лікарняних закладів</t>
  </si>
  <si>
    <t>86.90- Інша діяльність у сфері охорони здоров'я</t>
  </si>
  <si>
    <t>Фактичний показник за 2024 минулий рік</t>
  </si>
  <si>
    <t>Факт минулого 2024 року</t>
  </si>
  <si>
    <t>План поточного 2025 року</t>
  </si>
  <si>
    <t>Плановий рік 2026
(усього)</t>
  </si>
  <si>
    <t xml:space="preserve">Комунальне підприємство </t>
  </si>
  <si>
    <t>Боярська міська рада</t>
  </si>
  <si>
    <t>Діяльність лікарняних закладів</t>
  </si>
  <si>
    <t>86.10</t>
  </si>
  <si>
    <t>Охорона здоров'я</t>
  </si>
  <si>
    <t xml:space="preserve">тис.грн </t>
  </si>
  <si>
    <t>Київська область, Фастівський район, місто Боярка, вулиця Молодіжна,1</t>
  </si>
  <si>
    <t>Директор -  Олександр Ігорович АЗАРОВ</t>
  </si>
  <si>
    <t>380633559304</t>
  </si>
  <si>
    <r>
      <t>на __</t>
    </r>
    <r>
      <rPr>
        <b/>
        <u/>
        <sz val="14"/>
        <color theme="1"/>
        <rFont val="Times New Roman"/>
        <family val="1"/>
        <charset val="204"/>
      </rPr>
      <t>2026_</t>
    </r>
    <r>
      <rPr>
        <b/>
        <sz val="14"/>
        <color theme="1"/>
        <rFont val="Times New Roman"/>
        <family val="1"/>
        <charset val="204"/>
      </rPr>
      <t>_рік</t>
    </r>
  </si>
  <si>
    <t>Плановий показник поточного 2025 року</t>
  </si>
  <si>
    <t>Фактичний показник поточного року за останній звітний період _ І квартал 2025__</t>
  </si>
  <si>
    <t>Плановий2026  рік</t>
  </si>
  <si>
    <t xml:space="preserve">ПОГОДЖЕНО </t>
  </si>
  <si>
    <t>Управління фінансів Боярської міської ради від _____________________року  №</t>
  </si>
  <si>
    <t>(найменування органу, яким погоджено фінансовий план)</t>
  </si>
  <si>
    <t>Додаток 1</t>
  </si>
  <si>
    <t xml:space="preserve">до Порядку складання, затвердження </t>
  </si>
  <si>
    <t xml:space="preserve">та контролю виконання фінансового плану </t>
  </si>
  <si>
    <t>суб'єкта господарювання державного сектору економіки</t>
  </si>
  <si>
    <t>(пункт 2)</t>
  </si>
  <si>
    <t xml:space="preserve">РОЗГЛЯНУТО / ПОГОДЖЕНО  </t>
  </si>
  <si>
    <t>Відділ економічного розвитку та тарифної політики виконавчого комітету Боярської міської ради від _________________ року №</t>
  </si>
  <si>
    <t>Рішенням виконкому Боярської міської ради від _________________ року №</t>
  </si>
  <si>
    <t>Факт
2024 року</t>
  </si>
  <si>
    <t>План
на 01.01.2025 року</t>
  </si>
  <si>
    <t>Прогноз
на 2025 поточний рік</t>
  </si>
  <si>
    <t>Плановий
2026 рік</t>
  </si>
  <si>
    <t>плановий рік 2027 рік</t>
  </si>
  <si>
    <t>плановий рік 2028 рік</t>
  </si>
  <si>
    <t xml:space="preserve">плановий 2029 рік </t>
  </si>
  <si>
    <t xml:space="preserve">плановий 2030  рік </t>
  </si>
  <si>
    <r>
      <t>Керівник:</t>
    </r>
    <r>
      <rPr>
        <sz val="14"/>
        <rFont val="Times New Roman"/>
        <family val="1"/>
        <charset val="204"/>
      </rPr>
      <t xml:space="preserve">                                    Директор</t>
    </r>
  </si>
  <si>
    <t>Керівник                             Директор</t>
  </si>
  <si>
    <t>Олександ АЗАРОВ</t>
  </si>
  <si>
    <t>Факт 2024 року</t>
  </si>
  <si>
    <t>План на 01.01.2025 поточного року</t>
  </si>
  <si>
    <t>Прогноз
на поточний 2025 рік</t>
  </si>
  <si>
    <t>Плановий 2026 рік 
(усього)</t>
  </si>
  <si>
    <t>Факт 2024  минулого року</t>
  </si>
  <si>
    <t>План  на 01.01.2025 поточного року</t>
  </si>
  <si>
    <t>Плановий
2026 рік
(усього)</t>
  </si>
  <si>
    <t>Керівник                           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</si>
</sst>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₴_-;\-* #,##0.00_₴_-;_-* &quot;-&quot;??_₴_-;_-@_-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.0_);_(* \(#,##0.0\);_(* &quot;-&quot;??_);_(@_)"/>
    <numFmt numFmtId="178" formatCode="_(* #,##0_);_(* \(#,##0\);_(* &quot;-&quot;??_);_(@_)"/>
    <numFmt numFmtId="179" formatCode="#,##0;\(#,##0\)"/>
    <numFmt numFmtId="180" formatCode="_(* #,##0.0_);_(* \(#,##0.0\);_(* &quot;-&quot;_);_(@_)"/>
    <numFmt numFmtId="181" formatCode="_(* #,##0.0000_);_(* \(#,##0.0000\);_(* &quot;-&quot;_);_(@_)"/>
  </numFmts>
  <fonts count="8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4"/>
      <color rgb="FFFF0000"/>
      <name val="Times New Roman"/>
      <family val="1"/>
      <charset val="204"/>
    </font>
    <font>
      <u/>
      <sz val="14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1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3" fillId="3" borderId="0" applyNumberFormat="0" applyBorder="0" applyAlignment="0" applyProtection="0"/>
    <xf numFmtId="0" fontId="15" fillId="20" borderId="1" applyNumberFormat="0" applyAlignment="0" applyProtection="0"/>
    <xf numFmtId="0" fontId="20" fillId="21" borderId="2" applyNumberFormat="0" applyAlignment="0" applyProtection="0"/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0" fontId="24" fillId="0" borderId="0" applyNumberFormat="0" applyFill="0" applyBorder="0" applyAlignment="0" applyProtection="0"/>
    <xf numFmtId="174" fontId="32" fillId="0" borderId="0" applyAlignment="0">
      <alignment wrapText="1"/>
    </xf>
    <xf numFmtId="0" fontId="27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34" fillId="22" borderId="7">
      <alignment horizontal="left" vertical="center"/>
      <protection locked="0"/>
    </xf>
    <xf numFmtId="49" fontId="34" fillId="22" borderId="7">
      <alignment horizontal="left" vertical="center"/>
    </xf>
    <xf numFmtId="4" fontId="34" fillId="22" borderId="7">
      <alignment horizontal="right" vertical="center"/>
      <protection locked="0"/>
    </xf>
    <xf numFmtId="4" fontId="34" fillId="22" borderId="7">
      <alignment horizontal="right" vertical="center"/>
    </xf>
    <xf numFmtId="4" fontId="35" fillId="22" borderId="7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9" fontId="31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</xf>
    <xf numFmtId="4" fontId="31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9" fillId="22" borderId="3">
      <alignment horizontal="right" vertical="center"/>
      <protection locked="0"/>
    </xf>
    <xf numFmtId="4" fontId="39" fillId="22" borderId="3">
      <alignment horizontal="right" vertical="center"/>
    </xf>
    <xf numFmtId="4" fontId="41" fillId="22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" fontId="43" fillId="0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9" fontId="42" fillId="0" borderId="3">
      <alignment horizontal="left" vertical="center"/>
      <protection locked="0"/>
    </xf>
    <xf numFmtId="49" fontId="43" fillId="0" borderId="3">
      <alignment horizontal="left" vertical="center"/>
      <protection locked="0"/>
    </xf>
    <xf numFmtId="4" fontId="42" fillId="0" borderId="3">
      <alignment horizontal="right" vertical="center"/>
      <protection locked="0"/>
    </xf>
    <xf numFmtId="0" fontId="25" fillId="0" borderId="8" applyNumberFormat="0" applyFill="0" applyAlignment="0" applyProtection="0"/>
    <xf numFmtId="0" fontId="22" fillId="23" borderId="0" applyNumberFormat="0" applyBorder="0" applyAlignment="0" applyProtection="0"/>
    <xf numFmtId="0" fontId="10" fillId="0" borderId="0"/>
    <xf numFmtId="0" fontId="10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6" fillId="26" borderId="3">
      <alignment horizontal="right" vertical="center"/>
      <protection locked="0"/>
    </xf>
    <xf numFmtId="4" fontId="46" fillId="27" borderId="3">
      <alignment horizontal="right" vertical="center"/>
      <protection locked="0"/>
    </xf>
    <xf numFmtId="4" fontId="46" fillId="28" borderId="3">
      <alignment horizontal="right" vertical="center"/>
      <protection locked="0"/>
    </xf>
    <xf numFmtId="0" fontId="14" fillId="20" borderId="10" applyNumberFormat="0" applyAlignment="0" applyProtection="0"/>
    <xf numFmtId="49" fontId="31" fillId="0" borderId="3">
      <alignment horizontal="left" vertical="center" wrapText="1"/>
      <protection locked="0"/>
    </xf>
    <xf numFmtId="49" fontId="31" fillId="0" borderId="3">
      <alignment horizontal="left" vertical="center" wrapText="1"/>
      <protection locked="0"/>
    </xf>
    <xf numFmtId="0" fontId="21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7" borderId="0" applyNumberFormat="0" applyBorder="0" applyAlignment="0" applyProtection="0"/>
    <xf numFmtId="0" fontId="12" fillId="17" borderId="0" applyNumberFormat="0" applyBorder="0" applyAlignment="0" applyProtection="0"/>
    <xf numFmtId="0" fontId="30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9" borderId="0" applyNumberFormat="0" applyBorder="0" applyAlignment="0" applyProtection="0"/>
    <xf numFmtId="0" fontId="12" fillId="19" borderId="0" applyNumberFormat="0" applyBorder="0" applyAlignment="0" applyProtection="0"/>
    <xf numFmtId="0" fontId="47" fillId="7" borderId="1" applyNumberFormat="0" applyAlignment="0" applyProtection="0"/>
    <xf numFmtId="0" fontId="13" fillId="7" borderId="1" applyNumberFormat="0" applyAlignment="0" applyProtection="0"/>
    <xf numFmtId="0" fontId="48" fillId="20" borderId="10" applyNumberFormat="0" applyAlignment="0" applyProtection="0"/>
    <xf numFmtId="0" fontId="14" fillId="20" borderId="10" applyNumberFormat="0" applyAlignment="0" applyProtection="0"/>
    <xf numFmtId="0" fontId="49" fillId="20" borderId="1" applyNumberFormat="0" applyAlignment="0" applyProtection="0"/>
    <xf numFmtId="0" fontId="15" fillId="20" borderId="1" applyNumberFormat="0" applyAlignment="0" applyProtection="0"/>
    <xf numFmtId="165" fontId="10" fillId="0" borderId="0" applyFont="0" applyFill="0" applyBorder="0" applyAlignment="0" applyProtection="0"/>
    <xf numFmtId="0" fontId="50" fillId="0" borderId="4" applyNumberFormat="0" applyFill="0" applyAlignment="0" applyProtection="0"/>
    <xf numFmtId="0" fontId="16" fillId="0" borderId="4" applyNumberFormat="0" applyFill="0" applyAlignment="0" applyProtection="0"/>
    <xf numFmtId="0" fontId="51" fillId="0" borderId="5" applyNumberFormat="0" applyFill="0" applyAlignment="0" applyProtection="0"/>
    <xf numFmtId="0" fontId="17" fillId="0" borderId="5" applyNumberFormat="0" applyFill="0" applyAlignment="0" applyProtection="0"/>
    <xf numFmtId="0" fontId="52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11" applyNumberFormat="0" applyFill="0" applyAlignment="0" applyProtection="0"/>
    <xf numFmtId="0" fontId="19" fillId="0" borderId="11" applyNumberFormat="0" applyFill="0" applyAlignment="0" applyProtection="0"/>
    <xf numFmtId="0" fontId="54" fillId="21" borderId="2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" fillId="0" borderId="0"/>
    <xf numFmtId="0" fontId="68" fillId="0" borderId="0"/>
    <xf numFmtId="0" fontId="10" fillId="0" borderId="0"/>
    <xf numFmtId="0" fontId="2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25" borderId="9" applyNumberFormat="0" applyFont="0" applyAlignment="0" applyProtection="0"/>
    <xf numFmtId="0" fontId="10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8" applyNumberFormat="0" applyFill="0" applyAlignment="0" applyProtection="0"/>
    <xf numFmtId="0" fontId="25" fillId="0" borderId="8" applyNumberFormat="0" applyFill="0" applyAlignment="0" applyProtection="0"/>
    <xf numFmtId="0" fontId="2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3" fillId="4" borderId="0" applyNumberFormat="0" applyBorder="0" applyAlignment="0" applyProtection="0"/>
    <xf numFmtId="0" fontId="27" fillId="4" borderId="0" applyNumberFormat="0" applyBorder="0" applyAlignment="0" applyProtection="0"/>
    <xf numFmtId="176" fontId="64" fillId="22" borderId="12" applyFill="0" applyBorder="0">
      <alignment horizontal="center" vertical="center" wrapText="1"/>
      <protection locked="0"/>
    </xf>
    <xf numFmtId="174" fontId="65" fillId="0" borderId="0">
      <alignment wrapText="1"/>
    </xf>
    <xf numFmtId="174" fontId="32" fillId="0" borderId="0">
      <alignment wrapText="1"/>
    </xf>
  </cellStyleXfs>
  <cellXfs count="333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/>
    </xf>
    <xf numFmtId="173" fontId="5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5" fillId="0" borderId="3" xfId="243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3" xfId="243" applyFont="1" applyBorder="1" applyAlignment="1">
      <alignment horizontal="center" vertical="center"/>
    </xf>
    <xf numFmtId="17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173" fontId="4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180" applyFont="1" applyFill="1" applyBorder="1" applyAlignment="1">
      <alignment vertical="center" wrapText="1"/>
      <protection locked="0"/>
    </xf>
    <xf numFmtId="0" fontId="4" fillId="0" borderId="3" xfId="180" applyFont="1" applyFill="1" applyBorder="1" applyAlignment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178" fontId="4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64" fontId="5" fillId="29" borderId="3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>
      <alignment horizontal="center" vertical="center"/>
    </xf>
    <xf numFmtId="0" fontId="4" fillId="0" borderId="3" xfId="243" applyFont="1" applyBorder="1" applyAlignment="1">
      <alignment horizontal="center" vertical="center"/>
    </xf>
    <xf numFmtId="173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64" fontId="5" fillId="27" borderId="3" xfId="0" applyNumberFormat="1" applyFont="1" applyFill="1" applyBorder="1" applyAlignment="1">
      <alignment horizontal="center" vertical="center" wrapText="1"/>
    </xf>
    <xf numFmtId="164" fontId="4" fillId="29" borderId="3" xfId="0" applyNumberFormat="1" applyFont="1" applyFill="1" applyBorder="1" applyAlignment="1">
      <alignment horizontal="center" vertical="center" wrapText="1"/>
    </xf>
    <xf numFmtId="164" fontId="5" fillId="30" borderId="3" xfId="0" applyNumberFormat="1" applyFont="1" applyFill="1" applyBorder="1" applyAlignment="1">
      <alignment horizontal="center" vertical="center" wrapText="1"/>
    </xf>
    <xf numFmtId="0" fontId="69" fillId="0" borderId="0" xfId="0" applyFont="1" applyAlignment="1">
      <alignment vertical="center"/>
    </xf>
    <xf numFmtId="0" fontId="69" fillId="0" borderId="0" xfId="0" applyFont="1" applyAlignment="1">
      <alignment horizontal="right" vertical="center"/>
    </xf>
    <xf numFmtId="0" fontId="69" fillId="0" borderId="0" xfId="0" applyFont="1" applyAlignment="1">
      <alignment horizontal="center" vertical="center"/>
    </xf>
    <xf numFmtId="0" fontId="69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180" applyFont="1" applyFill="1" applyBorder="1" applyAlignment="1">
      <alignment horizontal="center" vertical="center" wrapText="1"/>
      <protection locked="0"/>
    </xf>
    <xf numFmtId="0" fontId="4" fillId="30" borderId="3" xfId="0" applyFont="1" applyFill="1" applyBorder="1" applyAlignment="1">
      <alignment horizontal="center" vertical="center"/>
    </xf>
    <xf numFmtId="164" fontId="4" fillId="30" borderId="3" xfId="0" applyNumberFormat="1" applyFont="1" applyFill="1" applyBorder="1" applyAlignment="1">
      <alignment horizontal="center" vertical="center" wrapText="1"/>
    </xf>
    <xf numFmtId="0" fontId="4" fillId="30" borderId="3" xfId="243" applyFont="1" applyFill="1" applyBorder="1" applyAlignment="1">
      <alignment horizontal="left" vertical="center" wrapText="1"/>
    </xf>
    <xf numFmtId="0" fontId="5" fillId="30" borderId="3" xfId="0" applyFont="1" applyFill="1" applyBorder="1" applyAlignment="1">
      <alignment horizontal="left" vertical="center" wrapText="1"/>
    </xf>
    <xf numFmtId="0" fontId="5" fillId="30" borderId="3" xfId="243" applyFont="1" applyFill="1" applyBorder="1" applyAlignment="1">
      <alignment horizontal="left" vertical="center" wrapText="1"/>
    </xf>
    <xf numFmtId="0" fontId="5" fillId="0" borderId="0" xfId="243" applyFont="1" applyAlignment="1">
      <alignment horizontal="center" vertical="center"/>
    </xf>
    <xf numFmtId="0" fontId="5" fillId="0" borderId="0" xfId="243" applyFont="1" applyAlignment="1">
      <alignment horizontal="left" vertical="center" wrapText="1"/>
    </xf>
    <xf numFmtId="173" fontId="5" fillId="0" borderId="0" xfId="243" applyNumberFormat="1" applyFont="1" applyAlignment="1">
      <alignment horizontal="center" vertical="center" wrapText="1"/>
    </xf>
    <xf numFmtId="173" fontId="5" fillId="0" borderId="0" xfId="243" applyNumberFormat="1" applyFont="1" applyAlignment="1">
      <alignment horizontal="righ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8" fontId="5" fillId="30" borderId="3" xfId="0" applyNumberFormat="1" applyFont="1" applyFill="1" applyBorder="1" applyAlignment="1">
      <alignment horizontal="center" vertical="center" wrapText="1"/>
    </xf>
    <xf numFmtId="0" fontId="66" fillId="0" borderId="0" xfId="0" applyFont="1"/>
    <xf numFmtId="0" fontId="4" fillId="0" borderId="3" xfId="0" quotePrefix="1" applyFont="1" applyBorder="1" applyAlignment="1">
      <alignment horizontal="center" vertical="center" wrapText="1"/>
    </xf>
    <xf numFmtId="178" fontId="4" fillId="30" borderId="3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 vertical="center"/>
    </xf>
    <xf numFmtId="0" fontId="5" fillId="30" borderId="3" xfId="0" quotePrefix="1" applyFont="1" applyFill="1" applyBorder="1" applyAlignment="1">
      <alignment horizontal="center" vertical="center"/>
    </xf>
    <xf numFmtId="0" fontId="5" fillId="30" borderId="15" xfId="0" quotePrefix="1" applyFont="1" applyFill="1" applyBorder="1" applyAlignment="1">
      <alignment horizontal="center" vertical="center"/>
    </xf>
    <xf numFmtId="0" fontId="5" fillId="30" borderId="3" xfId="243" applyFont="1" applyFill="1" applyBorder="1" applyAlignment="1">
      <alignment horizontal="center" vertical="center" wrapText="1"/>
    </xf>
    <xf numFmtId="0" fontId="4" fillId="0" borderId="15" xfId="243" applyFont="1" applyBorder="1" applyAlignment="1">
      <alignment horizontal="left" vertical="center" wrapText="1"/>
    </xf>
    <xf numFmtId="172" fontId="5" fillId="0" borderId="3" xfId="0" applyNumberFormat="1" applyFont="1" applyBorder="1" applyAlignment="1">
      <alignment horizontal="center" vertical="center" wrapText="1"/>
    </xf>
    <xf numFmtId="172" fontId="5" fillId="0" borderId="3" xfId="0" applyNumberFormat="1" applyFont="1" applyBorder="1" applyAlignment="1">
      <alignment horizontal="right" vertical="center" wrapText="1"/>
    </xf>
    <xf numFmtId="0" fontId="4" fillId="0" borderId="0" xfId="0" quotePrefix="1" applyFont="1" applyAlignment="1">
      <alignment horizontal="center" vertical="center"/>
    </xf>
    <xf numFmtId="172" fontId="4" fillId="0" borderId="0" xfId="0" applyNumberFormat="1" applyFont="1" applyAlignment="1">
      <alignment horizontal="center" vertical="center" wrapText="1"/>
    </xf>
    <xf numFmtId="172" fontId="4" fillId="0" borderId="0" xfId="0" applyNumberFormat="1" applyFont="1" applyAlignment="1">
      <alignment horizontal="right" vertical="center" wrapText="1"/>
    </xf>
    <xf numFmtId="172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67" fillId="0" borderId="0" xfId="0" applyFont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3" fontId="4" fillId="27" borderId="3" xfId="0" applyNumberFormat="1" applyFont="1" applyFill="1" applyBorder="1" applyAlignment="1">
      <alignment horizontal="center" vertical="center" wrapText="1"/>
    </xf>
    <xf numFmtId="178" fontId="4" fillId="30" borderId="3" xfId="0" applyNumberFormat="1" applyFont="1" applyFill="1" applyBorder="1" applyAlignment="1">
      <alignment horizontal="center" wrapText="1"/>
    </xf>
    <xf numFmtId="178" fontId="5" fillId="30" borderId="3" xfId="0" applyNumberFormat="1" applyFont="1" applyFill="1" applyBorder="1" applyAlignment="1">
      <alignment horizontal="center" wrapText="1"/>
    </xf>
    <xf numFmtId="172" fontId="4" fillId="0" borderId="3" xfId="0" applyNumberFormat="1" applyFont="1" applyBorder="1" applyAlignment="1">
      <alignment horizontal="center" vertical="center" wrapText="1"/>
    </xf>
    <xf numFmtId="179" fontId="5" fillId="0" borderId="3" xfId="226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69" fillId="0" borderId="0" xfId="0" applyFont="1" applyAlignment="1">
      <alignment vertical="center" wrapText="1"/>
    </xf>
    <xf numFmtId="178" fontId="5" fillId="0" borderId="3" xfId="0" applyNumberFormat="1" applyFont="1" applyBorder="1" applyAlignment="1">
      <alignment horizontal="center" wrapText="1"/>
    </xf>
    <xf numFmtId="0" fontId="69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173" fontId="6" fillId="0" borderId="0" xfId="0" applyNumberFormat="1" applyFont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vertical="top"/>
    </xf>
    <xf numFmtId="0" fontId="4" fillId="0" borderId="17" xfId="0" applyFont="1" applyBorder="1" applyAlignment="1">
      <alignment vertical="center" wrapText="1"/>
    </xf>
    <xf numFmtId="173" fontId="5" fillId="0" borderId="0" xfId="0" applyNumberFormat="1" applyFont="1" applyAlignment="1">
      <alignment wrapText="1"/>
    </xf>
    <xf numFmtId="0" fontId="4" fillId="0" borderId="3" xfId="0" applyFont="1" applyBorder="1" applyAlignment="1">
      <alignment horizontal="left" vertical="center" wrapText="1" shrinkToFit="1"/>
    </xf>
    <xf numFmtId="164" fontId="4" fillId="0" borderId="3" xfId="0" applyNumberFormat="1" applyFont="1" applyBorder="1" applyAlignment="1">
      <alignment horizontal="center" wrapText="1"/>
    </xf>
    <xf numFmtId="0" fontId="69" fillId="0" borderId="0" xfId="0" quotePrefix="1" applyFont="1" applyAlignment="1">
      <alignment horizontal="left" vertical="center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left" vertical="center"/>
    </xf>
    <xf numFmtId="0" fontId="69" fillId="0" borderId="0" xfId="0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49" fontId="4" fillId="0" borderId="14" xfId="0" quotePrefix="1" applyNumberFormat="1" applyFont="1" applyBorder="1" applyAlignment="1">
      <alignment horizontal="center" vertical="center"/>
    </xf>
    <xf numFmtId="49" fontId="5" fillId="0" borderId="3" xfId="0" quotePrefix="1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173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9" fillId="0" borderId="3" xfId="0" applyFont="1" applyBorder="1" applyAlignment="1">
      <alignment vertical="center" wrapText="1"/>
    </xf>
    <xf numFmtId="0" fontId="5" fillId="30" borderId="3" xfId="0" applyFont="1" applyFill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4" fillId="30" borderId="3" xfId="0" quotePrefix="1" applyFont="1" applyFill="1" applyBorder="1" applyAlignment="1">
      <alignment horizontal="center" vertical="center"/>
    </xf>
    <xf numFmtId="0" fontId="4" fillId="30" borderId="3" xfId="0" applyFont="1" applyFill="1" applyBorder="1" applyAlignment="1">
      <alignment horizontal="left" vertical="center" wrapText="1"/>
    </xf>
    <xf numFmtId="0" fontId="0" fillId="0" borderId="18" xfId="0" applyBorder="1"/>
    <xf numFmtId="0" fontId="4" fillId="0" borderId="16" xfId="235" applyFont="1" applyBorder="1" applyAlignment="1">
      <alignment horizontal="center" vertical="center" wrapText="1"/>
    </xf>
    <xf numFmtId="0" fontId="4" fillId="0" borderId="21" xfId="235" applyFont="1" applyBorder="1" applyAlignment="1">
      <alignment horizontal="left" vertical="center" wrapText="1"/>
    </xf>
    <xf numFmtId="0" fontId="72" fillId="0" borderId="0" xfId="0" applyFont="1"/>
    <xf numFmtId="3" fontId="5" fillId="27" borderId="3" xfId="0" applyNumberFormat="1" applyFont="1" applyFill="1" applyBorder="1" applyAlignment="1">
      <alignment horizontal="center" vertical="center" wrapText="1"/>
    </xf>
    <xf numFmtId="3" fontId="6" fillId="30" borderId="3" xfId="0" applyNumberFormat="1" applyFont="1" applyFill="1" applyBorder="1" applyAlignment="1">
      <alignment horizontal="center" vertical="center" wrapText="1"/>
    </xf>
    <xf numFmtId="181" fontId="5" fillId="27" borderId="3" xfId="0" applyNumberFormat="1" applyFont="1" applyFill="1" applyBorder="1" applyAlignment="1">
      <alignment horizontal="right" vertical="center" wrapText="1"/>
    </xf>
    <xf numFmtId="181" fontId="5" fillId="0" borderId="3" xfId="0" applyNumberFormat="1" applyFont="1" applyBorder="1" applyAlignment="1">
      <alignment horizontal="right" vertical="center" wrapText="1"/>
    </xf>
    <xf numFmtId="181" fontId="5" fillId="0" borderId="3" xfId="0" applyNumberFormat="1" applyFont="1" applyBorder="1" applyAlignment="1">
      <alignment horizontal="center" vertical="center" wrapText="1"/>
    </xf>
    <xf numFmtId="181" fontId="5" fillId="30" borderId="3" xfId="0" applyNumberFormat="1" applyFont="1" applyFill="1" applyBorder="1" applyAlignment="1">
      <alignment horizontal="right" vertical="center" wrapText="1"/>
    </xf>
    <xf numFmtId="181" fontId="5" fillId="30" borderId="3" xfId="0" applyNumberFormat="1" applyFont="1" applyFill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right" vertical="center" wrapText="1"/>
    </xf>
    <xf numFmtId="180" fontId="5" fillId="30" borderId="3" xfId="0" applyNumberFormat="1" applyFont="1" applyFill="1" applyBorder="1" applyAlignment="1">
      <alignment horizontal="right" vertical="center" wrapText="1"/>
    </xf>
    <xf numFmtId="180" fontId="5" fillId="30" borderId="3" xfId="0" applyNumberFormat="1" applyFont="1" applyFill="1" applyBorder="1" applyAlignment="1">
      <alignment horizontal="center" vertical="center" wrapText="1"/>
    </xf>
    <xf numFmtId="0" fontId="69" fillId="0" borderId="0" xfId="0" applyFont="1" applyAlignment="1">
      <alignment horizontal="left" vertical="center" wrapText="1"/>
    </xf>
    <xf numFmtId="0" fontId="69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69" fillId="0" borderId="1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9" xfId="235" applyFont="1" applyBorder="1" applyAlignment="1">
      <alignment horizontal="center" vertical="center" wrapText="1"/>
    </xf>
    <xf numFmtId="0" fontId="4" fillId="0" borderId="20" xfId="235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243" applyFont="1" applyAlignment="1">
      <alignment horizontal="center" vertical="center"/>
    </xf>
    <xf numFmtId="0" fontId="5" fillId="0" borderId="3" xfId="24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/>
    </xf>
    <xf numFmtId="0" fontId="4" fillId="0" borderId="13" xfId="243" applyFont="1" applyBorder="1" applyAlignment="1">
      <alignment horizontal="left" vertical="center" wrapText="1"/>
    </xf>
    <xf numFmtId="0" fontId="4" fillId="0" borderId="3" xfId="243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73" fontId="5" fillId="0" borderId="0" xfId="0" applyNumberFormat="1" applyFont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243" applyFont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3" fontId="79" fillId="30" borderId="3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73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73" fillId="30" borderId="3" xfId="0" applyNumberFormat="1" applyFont="1" applyFill="1" applyBorder="1" applyAlignment="1">
      <alignment horizontal="center" vertical="center" wrapText="1"/>
    </xf>
    <xf numFmtId="164" fontId="69" fillId="30" borderId="3" xfId="0" applyNumberFormat="1" applyFont="1" applyFill="1" applyBorder="1" applyAlignment="1">
      <alignment horizontal="center" vertical="center" wrapText="1"/>
    </xf>
    <xf numFmtId="173" fontId="4" fillId="30" borderId="3" xfId="0" applyNumberFormat="1" applyFont="1" applyFill="1" applyBorder="1" applyAlignment="1">
      <alignment horizontal="center" vertical="center" wrapText="1"/>
    </xf>
    <xf numFmtId="174" fontId="65" fillId="0" borderId="0" xfId="349">
      <alignment wrapText="1"/>
    </xf>
    <xf numFmtId="0" fontId="69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/>
    </xf>
    <xf numFmtId="0" fontId="69" fillId="0" borderId="0" xfId="0" applyFont="1" applyAlignment="1">
      <alignment horizontal="left" vertical="center" wrapText="1"/>
    </xf>
    <xf numFmtId="14" fontId="69" fillId="0" borderId="3" xfId="0" applyNumberFormat="1" applyFont="1" applyBorder="1" applyAlignment="1">
      <alignment horizontal="center" vertical="center" wrapText="1"/>
    </xf>
    <xf numFmtId="0" fontId="69" fillId="0" borderId="3" xfId="0" applyFont="1" applyBorder="1" applyAlignment="1">
      <alignment horizontal="center" vertical="center" wrapText="1"/>
    </xf>
    <xf numFmtId="0" fontId="69" fillId="0" borderId="13" xfId="0" applyFont="1" applyBorder="1" applyAlignment="1">
      <alignment horizontal="center" vertical="center" wrapText="1"/>
    </xf>
    <xf numFmtId="0" fontId="69" fillId="0" borderId="19" xfId="0" applyFont="1" applyBorder="1" applyAlignment="1">
      <alignment horizontal="center" vertical="center" wrapText="1"/>
    </xf>
    <xf numFmtId="0" fontId="69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49" fontId="69" fillId="0" borderId="13" xfId="0" applyNumberFormat="1" applyFont="1" applyBorder="1" applyAlignment="1">
      <alignment horizontal="center" vertical="center" wrapText="1"/>
    </xf>
    <xf numFmtId="49" fontId="69" fillId="0" borderId="19" xfId="0" applyNumberFormat="1" applyFont="1" applyBorder="1" applyAlignment="1">
      <alignment horizontal="center" vertical="center" wrapText="1"/>
    </xf>
    <xf numFmtId="49" fontId="69" fillId="0" borderId="2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173" fontId="5" fillId="0" borderId="0" xfId="0" applyNumberFormat="1" applyFont="1" applyAlignment="1">
      <alignment horizontal="center" wrapText="1"/>
    </xf>
    <xf numFmtId="173" fontId="5" fillId="0" borderId="0" xfId="0" quotePrefix="1" applyNumberFormat="1" applyFont="1" applyAlignment="1">
      <alignment horizontal="center" wrapText="1"/>
    </xf>
    <xf numFmtId="0" fontId="4" fillId="0" borderId="13" xfId="235" applyFont="1" applyBorder="1" applyAlignment="1">
      <alignment horizontal="center" vertical="center" wrapText="1"/>
    </xf>
    <xf numFmtId="0" fontId="4" fillId="0" borderId="19" xfId="235" applyFont="1" applyBorder="1" applyAlignment="1">
      <alignment horizontal="center" vertical="center" wrapText="1"/>
    </xf>
    <xf numFmtId="0" fontId="4" fillId="0" borderId="20" xfId="235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243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 wrapText="1"/>
    </xf>
    <xf numFmtId="0" fontId="69" fillId="0" borderId="17" xfId="0" applyFont="1" applyBorder="1" applyAlignment="1">
      <alignment horizontal="left" vertical="center" wrapText="1"/>
    </xf>
    <xf numFmtId="0" fontId="69" fillId="0" borderId="17" xfId="0" applyFont="1" applyBorder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74" fillId="0" borderId="16" xfId="0" applyFont="1" applyBorder="1" applyAlignment="1">
      <alignment horizontal="left" vertical="center" wrapText="1"/>
    </xf>
    <xf numFmtId="0" fontId="75" fillId="0" borderId="16" xfId="0" applyFont="1" applyBorder="1" applyAlignment="1">
      <alignment horizontal="left" vertical="center" wrapText="1"/>
    </xf>
    <xf numFmtId="0" fontId="69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9" fillId="0" borderId="15" xfId="0" applyFont="1" applyBorder="1" applyAlignment="1">
      <alignment horizontal="left" vertical="center" wrapText="1"/>
    </xf>
    <xf numFmtId="0" fontId="69" fillId="0" borderId="14" xfId="0" applyFont="1" applyBorder="1" applyAlignment="1">
      <alignment horizontal="left" vertical="center" wrapText="1"/>
    </xf>
    <xf numFmtId="0" fontId="69" fillId="0" borderId="15" xfId="0" applyFont="1" applyBorder="1" applyAlignment="1">
      <alignment horizontal="center" vertical="center" wrapText="1"/>
    </xf>
    <xf numFmtId="0" fontId="69" fillId="0" borderId="14" xfId="0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9" xfId="0" quotePrefix="1" applyFont="1" applyBorder="1" applyAlignment="1">
      <alignment horizontal="left" vertical="center"/>
    </xf>
    <xf numFmtId="0" fontId="4" fillId="0" borderId="20" xfId="0" quotePrefix="1" applyFont="1" applyBorder="1" applyAlignment="1">
      <alignment horizontal="left" vertical="center"/>
    </xf>
    <xf numFmtId="0" fontId="76" fillId="30" borderId="13" xfId="0" applyFont="1" applyFill="1" applyBorder="1" applyAlignment="1">
      <alignment horizontal="left" vertical="center"/>
    </xf>
    <xf numFmtId="0" fontId="4" fillId="30" borderId="19" xfId="0" applyFont="1" applyFill="1" applyBorder="1" applyAlignment="1">
      <alignment horizontal="left" vertical="center"/>
    </xf>
    <xf numFmtId="0" fontId="4" fillId="30" borderId="2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13" xfId="0" applyNumberFormat="1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3" xfId="243" applyFont="1" applyBorder="1" applyAlignment="1">
      <alignment horizontal="left" vertical="center" wrapText="1"/>
    </xf>
    <xf numFmtId="0" fontId="5" fillId="0" borderId="19" xfId="243" applyFont="1" applyBorder="1" applyAlignment="1">
      <alignment horizontal="left" vertical="center" wrapText="1"/>
    </xf>
    <xf numFmtId="0" fontId="5" fillId="0" borderId="20" xfId="243" applyFont="1" applyBorder="1" applyAlignment="1">
      <alignment horizontal="left" vertical="center" wrapText="1"/>
    </xf>
    <xf numFmtId="173" fontId="5" fillId="0" borderId="0" xfId="0" applyNumberFormat="1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4" fillId="0" borderId="13" xfId="243" applyFont="1" applyBorder="1" applyAlignment="1">
      <alignment horizontal="left" vertical="center" wrapText="1"/>
    </xf>
    <xf numFmtId="0" fontId="4" fillId="0" borderId="19" xfId="243" applyFont="1" applyBorder="1" applyAlignment="1">
      <alignment horizontal="left" vertical="center" wrapText="1"/>
    </xf>
    <xf numFmtId="0" fontId="4" fillId="0" borderId="20" xfId="243" applyFont="1" applyBorder="1" applyAlignment="1">
      <alignment horizontal="left" vertical="center" wrapText="1"/>
    </xf>
    <xf numFmtId="0" fontId="5" fillId="0" borderId="0" xfId="0" applyFont="1"/>
    <xf numFmtId="0" fontId="5" fillId="0" borderId="1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13" xfId="243" applyFont="1" applyBorder="1" applyAlignment="1">
      <alignment horizontal="center" vertical="center"/>
    </xf>
    <xf numFmtId="0" fontId="5" fillId="0" borderId="19" xfId="243" applyFont="1" applyBorder="1" applyAlignment="1">
      <alignment horizontal="center" vertical="center"/>
    </xf>
    <xf numFmtId="0" fontId="5" fillId="0" borderId="20" xfId="243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3" xfId="243" applyFont="1" applyBorder="1" applyAlignment="1">
      <alignment horizontal="left" wrapText="1"/>
    </xf>
    <xf numFmtId="0" fontId="4" fillId="0" borderId="19" xfId="243" applyFont="1" applyBorder="1" applyAlignment="1">
      <alignment horizontal="left" wrapText="1"/>
    </xf>
    <xf numFmtId="0" fontId="4" fillId="0" borderId="20" xfId="243" applyFont="1" applyBorder="1" applyAlignment="1">
      <alignment horizontal="left" wrapText="1"/>
    </xf>
    <xf numFmtId="0" fontId="5" fillId="0" borderId="13" xfId="243" applyFont="1" applyBorder="1" applyAlignment="1">
      <alignment horizontal="left" vertical="top" wrapText="1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4" fillId="0" borderId="3" xfId="243" applyFont="1" applyBorder="1" applyAlignment="1">
      <alignment horizontal="left" vertical="center" wrapText="1"/>
    </xf>
    <xf numFmtId="0" fontId="4" fillId="0" borderId="0" xfId="243" applyFont="1" applyAlignment="1">
      <alignment horizontal="center" vertical="center"/>
    </xf>
    <xf numFmtId="0" fontId="5" fillId="0" borderId="3" xfId="24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5" xfId="243" applyFont="1" applyBorder="1" applyAlignment="1">
      <alignment horizontal="center" vertical="center" wrapText="1"/>
    </xf>
    <xf numFmtId="0" fontId="5" fillId="0" borderId="14" xfId="243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5" fillId="30" borderId="15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243" applyFont="1" applyAlignment="1">
      <alignment horizontal="center" vertical="center" wrapText="1"/>
    </xf>
    <xf numFmtId="0" fontId="5" fillId="0" borderId="25" xfId="243" applyFont="1" applyBorder="1" applyAlignment="1">
      <alignment horizontal="center" vertical="center" wrapText="1"/>
    </xf>
    <xf numFmtId="0" fontId="5" fillId="30" borderId="13" xfId="0" applyFont="1" applyFill="1" applyBorder="1" applyAlignment="1">
      <alignment horizontal="center" vertical="center" wrapText="1"/>
    </xf>
    <xf numFmtId="0" fontId="5" fillId="30" borderId="19" xfId="0" applyFont="1" applyFill="1" applyBorder="1" applyAlignment="1">
      <alignment horizontal="center" vertical="center" wrapText="1"/>
    </xf>
    <xf numFmtId="0" fontId="5" fillId="30" borderId="20" xfId="0" applyFont="1" applyFill="1" applyBorder="1" applyAlignment="1">
      <alignment horizontal="center" vertical="center" wrapText="1"/>
    </xf>
    <xf numFmtId="0" fontId="5" fillId="30" borderId="25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178" fontId="5" fillId="29" borderId="13" xfId="0" applyNumberFormat="1" applyFont="1" applyFill="1" applyBorder="1" applyAlignment="1">
      <alignment horizontal="center" vertical="center" wrapText="1"/>
    </xf>
    <xf numFmtId="178" fontId="5" fillId="29" borderId="20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8" fontId="5" fillId="0" borderId="2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3" fontId="4" fillId="0" borderId="13" xfId="0" applyNumberFormat="1" applyFont="1" applyBorder="1" applyAlignment="1">
      <alignment horizontal="left" vertical="center" wrapText="1"/>
    </xf>
    <xf numFmtId="3" fontId="4" fillId="0" borderId="19" xfId="0" applyNumberFormat="1" applyFont="1" applyBorder="1" applyAlignment="1">
      <alignment horizontal="left" vertical="center" wrapText="1"/>
    </xf>
    <xf numFmtId="3" fontId="4" fillId="0" borderId="20" xfId="0" applyNumberFormat="1" applyFont="1" applyBorder="1" applyAlignment="1">
      <alignment horizontal="left" vertical="center" wrapText="1"/>
    </xf>
    <xf numFmtId="0" fontId="80" fillId="0" borderId="0" xfId="0" applyFont="1" applyAlignment="1">
      <alignment horizontal="center"/>
    </xf>
    <xf numFmtId="49" fontId="5" fillId="0" borderId="13" xfId="0" applyNumberFormat="1" applyFont="1" applyBorder="1" applyAlignment="1">
      <alignment vertical="center" wrapText="1"/>
    </xf>
    <xf numFmtId="49" fontId="5" fillId="0" borderId="19" xfId="0" applyNumberFormat="1" applyFont="1" applyBorder="1" applyAlignment="1">
      <alignment vertical="center" wrapText="1"/>
    </xf>
    <xf numFmtId="49" fontId="5" fillId="0" borderId="20" xfId="0" applyNumberFormat="1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5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Define-Column" xfId="85"/>
    <cellStyle name="Define-Column 10" xfId="86"/>
    <cellStyle name="Define-Column 2" xfId="87"/>
    <cellStyle name="Define-Column 3" xfId="88"/>
    <cellStyle name="Define-Column 4" xfId="89"/>
    <cellStyle name="Define-Column 5" xfId="90"/>
    <cellStyle name="Define-Column 6" xfId="91"/>
    <cellStyle name="Define-Column 7" xfId="92"/>
    <cellStyle name="Define-Column 7 2" xfId="93"/>
    <cellStyle name="Define-Column 7 3" xfId="94"/>
    <cellStyle name="Define-Column 8" xfId="95"/>
    <cellStyle name="Define-Column 8 2" xfId="96"/>
    <cellStyle name="Define-Column 8 3" xfId="97"/>
    <cellStyle name="Define-Column 9" xfId="98"/>
    <cellStyle name="Define-Column 9 2" xfId="99"/>
    <cellStyle name="Define-Column 9 3" xfId="100"/>
    <cellStyle name="Define-Column_Zvit rux-koshtiv 2010 Департамент " xfId="101"/>
    <cellStyle name="Explanatory Text" xfId="102"/>
    <cellStyle name="FS10" xfId="103"/>
    <cellStyle name="Good" xfId="104"/>
    <cellStyle name="Heading 1" xfId="105"/>
    <cellStyle name="Heading 2" xfId="106"/>
    <cellStyle name="Heading 3" xfId="107"/>
    <cellStyle name="Heading 4" xfId="108"/>
    <cellStyle name="Hyperlink 2" xfId="109"/>
    <cellStyle name="Input" xfId="110"/>
    <cellStyle name="Level0" xfId="111"/>
    <cellStyle name="Level0 10" xfId="112"/>
    <cellStyle name="Level0 2" xfId="113"/>
    <cellStyle name="Level0 2 2" xfId="114"/>
    <cellStyle name="Level0 3" xfId="115"/>
    <cellStyle name="Level0 3 2" xfId="116"/>
    <cellStyle name="Level0 4" xfId="117"/>
    <cellStyle name="Level0 4 2" xfId="118"/>
    <cellStyle name="Level0 5" xfId="119"/>
    <cellStyle name="Level0 6" xfId="120"/>
    <cellStyle name="Level0 7" xfId="121"/>
    <cellStyle name="Level0 7 2" xfId="122"/>
    <cellStyle name="Level0 7 3" xfId="123"/>
    <cellStyle name="Level0 8" xfId="124"/>
    <cellStyle name="Level0 8 2" xfId="125"/>
    <cellStyle name="Level0 8 3" xfId="126"/>
    <cellStyle name="Level0 9" xfId="127"/>
    <cellStyle name="Level0 9 2" xfId="128"/>
    <cellStyle name="Level0 9 3" xfId="129"/>
    <cellStyle name="Level0_Zvit rux-koshtiv 2010 Департамент " xfId="130"/>
    <cellStyle name="Level1" xfId="131"/>
    <cellStyle name="Level1 2" xfId="132"/>
    <cellStyle name="Level1-Numbers" xfId="133"/>
    <cellStyle name="Level1-Numbers 2" xfId="134"/>
    <cellStyle name="Level1-Numbers-Hide" xfId="135"/>
    <cellStyle name="Level2" xfId="136"/>
    <cellStyle name="Level2 2" xfId="137"/>
    <cellStyle name="Level2-Hide" xfId="138"/>
    <cellStyle name="Level2-Hide 2" xfId="139"/>
    <cellStyle name="Level2-Numbers" xfId="140"/>
    <cellStyle name="Level2-Numbers 2" xfId="141"/>
    <cellStyle name="Level2-Numbers-Hide" xfId="142"/>
    <cellStyle name="Level3" xfId="143"/>
    <cellStyle name="Level3 2" xfId="144"/>
    <cellStyle name="Level3 3" xfId="145"/>
    <cellStyle name="Level3_План департамент_2010_1207" xfId="146"/>
    <cellStyle name="Level3-Hide" xfId="147"/>
    <cellStyle name="Level3-Hide 2" xfId="148"/>
    <cellStyle name="Level3-Numbers" xfId="149"/>
    <cellStyle name="Level3-Numbers 2" xfId="150"/>
    <cellStyle name="Level3-Numbers 3" xfId="151"/>
    <cellStyle name="Level3-Numbers_План департамент_2010_1207" xfId="152"/>
    <cellStyle name="Level3-Numbers-Hide" xfId="153"/>
    <cellStyle name="Level4" xfId="154"/>
    <cellStyle name="Level4 2" xfId="155"/>
    <cellStyle name="Level4-Hide" xfId="156"/>
    <cellStyle name="Level4-Hide 2" xfId="157"/>
    <cellStyle name="Level4-Numbers" xfId="158"/>
    <cellStyle name="Level4-Numbers 2" xfId="159"/>
    <cellStyle name="Level4-Numbers-Hide" xfId="160"/>
    <cellStyle name="Level5" xfId="161"/>
    <cellStyle name="Level5 2" xfId="162"/>
    <cellStyle name="Level5-Hide" xfId="163"/>
    <cellStyle name="Level5-Hide 2" xfId="164"/>
    <cellStyle name="Level5-Numbers" xfId="165"/>
    <cellStyle name="Level5-Numbers 2" xfId="166"/>
    <cellStyle name="Level5-Numbers-Hide" xfId="167"/>
    <cellStyle name="Level6" xfId="168"/>
    <cellStyle name="Level6 2" xfId="169"/>
    <cellStyle name="Level6-Hide" xfId="170"/>
    <cellStyle name="Level6-Hide 2" xfId="171"/>
    <cellStyle name="Level6-Numbers" xfId="172"/>
    <cellStyle name="Level6-Numbers 2" xfId="173"/>
    <cellStyle name="Level7" xfId="174"/>
    <cellStyle name="Level7-Hide" xfId="175"/>
    <cellStyle name="Level7-Numbers" xfId="176"/>
    <cellStyle name="Linked Cell" xfId="177"/>
    <cellStyle name="Neutral" xfId="178"/>
    <cellStyle name="Normal 2" xfId="179"/>
    <cellStyle name="Normal_GSE DCF_Model_31_07_09 final" xfId="180"/>
    <cellStyle name="Note" xfId="181"/>
    <cellStyle name="Number-Cells" xfId="182"/>
    <cellStyle name="Number-Cells-Column2" xfId="183"/>
    <cellStyle name="Number-Cells-Column5" xfId="184"/>
    <cellStyle name="Output" xfId="185"/>
    <cellStyle name="Row-Header" xfId="186"/>
    <cellStyle name="Row-Header 2" xfId="187"/>
    <cellStyle name="Title" xfId="188"/>
    <cellStyle name="Total" xfId="189"/>
    <cellStyle name="Warning Text" xfId="190"/>
    <cellStyle name="Акцент1 2" xfId="191"/>
    <cellStyle name="Акцент1 3" xfId="192"/>
    <cellStyle name="Акцент2 2" xfId="193"/>
    <cellStyle name="Акцент2 3" xfId="194"/>
    <cellStyle name="Акцент3 2" xfId="195"/>
    <cellStyle name="Акцент3 3" xfId="196"/>
    <cellStyle name="Акцент4 2" xfId="197"/>
    <cellStyle name="Акцент4 3" xfId="198"/>
    <cellStyle name="Акцент5 2" xfId="199"/>
    <cellStyle name="Акцент5 3" xfId="200"/>
    <cellStyle name="Акцент6 2" xfId="201"/>
    <cellStyle name="Акцент6 3" xfId="202"/>
    <cellStyle name="Ввод  2" xfId="203"/>
    <cellStyle name="Ввод  3" xfId="204"/>
    <cellStyle name="Вывод 2" xfId="205"/>
    <cellStyle name="Вывод 3" xfId="206"/>
    <cellStyle name="Вычисление 2" xfId="207"/>
    <cellStyle name="Вычисление 3" xfId="208"/>
    <cellStyle name="Денежный 2" xfId="209"/>
    <cellStyle name="Заголовок 1 2" xfId="210"/>
    <cellStyle name="Заголовок 1 3" xfId="211"/>
    <cellStyle name="Заголовок 2 2" xfId="212"/>
    <cellStyle name="Заголовок 2 3" xfId="213"/>
    <cellStyle name="Заголовок 3 2" xfId="214"/>
    <cellStyle name="Заголовок 3 3" xfId="215"/>
    <cellStyle name="Заголовок 4 2" xfId="216"/>
    <cellStyle name="Заголовок 4 3" xfId="217"/>
    <cellStyle name="Итог 2" xfId="218"/>
    <cellStyle name="Итог 3" xfId="219"/>
    <cellStyle name="Контрольная ячейка 2" xfId="220"/>
    <cellStyle name="Контрольная ячейка 3" xfId="221"/>
    <cellStyle name="Название 2" xfId="222"/>
    <cellStyle name="Название 3" xfId="223"/>
    <cellStyle name="Нейтральный 2" xfId="224"/>
    <cellStyle name="Нейтральный 3" xfId="225"/>
    <cellStyle name="Обычный" xfId="0" builtinId="0"/>
    <cellStyle name="Обычный 10" xfId="226"/>
    <cellStyle name="Обычный 11" xfId="227"/>
    <cellStyle name="Обычный 12" xfId="228"/>
    <cellStyle name="Обычный 13" xfId="229"/>
    <cellStyle name="Обычный 14" xfId="230"/>
    <cellStyle name="Обычный 15" xfId="231"/>
    <cellStyle name="Обычный 16" xfId="232"/>
    <cellStyle name="Обычный 17" xfId="233"/>
    <cellStyle name="Обычный 18" xfId="234"/>
    <cellStyle name="Обычный 2" xfId="235"/>
    <cellStyle name="Обычный 2 10" xfId="236"/>
    <cellStyle name="Обычный 2 11" xfId="237"/>
    <cellStyle name="Обычный 2 12" xfId="238"/>
    <cellStyle name="Обычный 2 13" xfId="239"/>
    <cellStyle name="Обычный 2 14" xfId="240"/>
    <cellStyle name="Обычный 2 15" xfId="241"/>
    <cellStyle name="Обычный 2 16" xfId="242"/>
    <cellStyle name="Обычный 2 2" xfId="243"/>
    <cellStyle name="Обычный 2 2 2" xfId="244"/>
    <cellStyle name="Обычный 2 2 3" xfId="245"/>
    <cellStyle name="Обычный 2 2_Расшифровка прочих" xfId="246"/>
    <cellStyle name="Обычный 2 3" xfId="247"/>
    <cellStyle name="Обычный 2 4" xfId="248"/>
    <cellStyle name="Обычный 2 5" xfId="249"/>
    <cellStyle name="Обычный 2 6" xfId="250"/>
    <cellStyle name="Обычный 2 7" xfId="251"/>
    <cellStyle name="Обычный 2 8" xfId="252"/>
    <cellStyle name="Обычный 2 9" xfId="253"/>
    <cellStyle name="Обычный 2_2604-2010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 2" xfId="289"/>
    <cellStyle name="Процентный 2 10" xfId="290"/>
    <cellStyle name="Процентный 2 11" xfId="291"/>
    <cellStyle name="Процентный 2 12" xfId="292"/>
    <cellStyle name="Процентный 2 13" xfId="293"/>
    <cellStyle name="Процентный 2 14" xfId="294"/>
    <cellStyle name="Процентный 2 15" xfId="295"/>
    <cellStyle name="Процентный 2 16" xfId="296"/>
    <cellStyle name="Процентный 2 2" xfId="297"/>
    <cellStyle name="Процентный 2 3" xfId="298"/>
    <cellStyle name="Процентный 2 4" xfId="299"/>
    <cellStyle name="Процентный 2 5" xfId="300"/>
    <cellStyle name="Процентный 2 6" xfId="301"/>
    <cellStyle name="Процентный 2 7" xfId="302"/>
    <cellStyle name="Процентный 2 8" xfId="303"/>
    <cellStyle name="Процентный 2 9" xfId="304"/>
    <cellStyle name="Процентный 3" xfId="305"/>
    <cellStyle name="Процентный 4" xfId="306"/>
    <cellStyle name="Процентный 4 2" xfId="307"/>
    <cellStyle name="Связанная ячейка 2" xfId="308"/>
    <cellStyle name="Связанная ячейка 3" xfId="309"/>
    <cellStyle name="Стиль 1" xfId="310"/>
    <cellStyle name="Стиль 1 2" xfId="311"/>
    <cellStyle name="Стиль 1 3" xfId="312"/>
    <cellStyle name="Стиль 1 4" xfId="313"/>
    <cellStyle name="Стиль 1 5" xfId="314"/>
    <cellStyle name="Стиль 1 6" xfId="315"/>
    <cellStyle name="Стиль 1 7" xfId="316"/>
    <cellStyle name="Текст предупреждения 2" xfId="317"/>
    <cellStyle name="Текст предупреждения 3" xfId="318"/>
    <cellStyle name="Тысячи [0]_1.62" xfId="319"/>
    <cellStyle name="Тысячи_1.62" xfId="320"/>
    <cellStyle name="Финансовый 2" xfId="321"/>
    <cellStyle name="Финансовый 2 10" xfId="322"/>
    <cellStyle name="Финансовый 2 11" xfId="323"/>
    <cellStyle name="Финансовый 2 12" xfId="324"/>
    <cellStyle name="Финансовый 2 13" xfId="325"/>
    <cellStyle name="Финансовый 2 14" xfId="326"/>
    <cellStyle name="Финансовый 2 15" xfId="327"/>
    <cellStyle name="Финансовый 2 16" xfId="328"/>
    <cellStyle name="Финансовый 2 17" xfId="329"/>
    <cellStyle name="Финансовый 2 2" xfId="330"/>
    <cellStyle name="Финансовый 2 3" xfId="331"/>
    <cellStyle name="Финансовый 2 4" xfId="332"/>
    <cellStyle name="Финансовый 2 5" xfId="333"/>
    <cellStyle name="Финансовый 2 6" xfId="334"/>
    <cellStyle name="Финансовый 2 7" xfId="335"/>
    <cellStyle name="Финансовый 2 8" xfId="336"/>
    <cellStyle name="Финансовый 2 9" xfId="337"/>
    <cellStyle name="Финансовый 3" xfId="338"/>
    <cellStyle name="Финансовый 3 2" xfId="339"/>
    <cellStyle name="Финансовый 4" xfId="340"/>
    <cellStyle name="Финансовый 4 2" xfId="341"/>
    <cellStyle name="Финансовый 4 3" xfId="342"/>
    <cellStyle name="Финансовый 5" xfId="343"/>
    <cellStyle name="Финансовый 6" xfId="344"/>
    <cellStyle name="Финансовый 7" xfId="345"/>
    <cellStyle name="Хороший 2" xfId="346"/>
    <cellStyle name="Хороший 3" xfId="347"/>
    <cellStyle name="числовой" xfId="348"/>
    <cellStyle name="Ю" xfId="349"/>
    <cellStyle name="Ю-FreeSet_10" xfId="3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oc.lan.me\V3221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  <sheetName val="Лист3"/>
      <sheetName val="TDSheet"/>
      <sheetName val="Лист2"/>
      <sheetName val="адмін_(2)"/>
      <sheetName val="MPPZ"/>
      <sheetName val="Довідник"/>
      <sheetName val="Real_GDP_&amp;_Real_IP_(u)1"/>
      <sheetName val="Real_GDP_&amp;_Real_IP_(e)1"/>
      <sheetName val="адмін_(2)1"/>
      <sheetName val="ПЛАН_ЗАКУПІВЕЛЬ_2018"/>
      <sheetName val="список"/>
      <sheetName val="список (2)"/>
      <sheetName val="список (6)"/>
      <sheetName val="аморт"/>
      <sheetName val="допоміжна"/>
      <sheetName val="Лист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  <sheetName val="Current"/>
      <sheetName val="прим. IX. Деб. заб."/>
      <sheetName val="Test"/>
      <sheetName val="statiy"/>
      <sheetName val="pidr"/>
      <sheetName val="Technical"/>
      <sheetName val="МТР_Газ_України"/>
      <sheetName val="зведена_таб1"/>
      <sheetName val="попер_роз_(4)1"/>
      <sheetName val="звед_оптим_(2)1"/>
      <sheetName val="МТР_Газ_України1"/>
      <sheetName val="Ener_"/>
      <sheetName val="прим__IX__Деб__заб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  <sheetName val="Inform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база  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  <sheetName val="2002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МТР_Газ_України"/>
      <sheetName val="Ener 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1"/>
      <sheetName val="БАЗА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  <sheetName val="Links"/>
      <sheetName val="Lead"/>
      <sheetName val="P_SC"/>
      <sheetName val="XLR_NoRangeSheet"/>
      <sheetName val="МТР_Газ_України"/>
      <sheetName val="МТР_все_2"/>
      <sheetName val="попер_роз"/>
      <sheetName val="МТР_Газ_України1"/>
      <sheetName val="МТР_все_21"/>
      <sheetName val="Правила_ДДС"/>
      <sheetName val="база__"/>
      <sheetName val="7__Інші_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1993"/>
      <sheetName val="cj"/>
      <sheetName val="7  інші витрати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база__"/>
      <sheetName val="МТР_все_-_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  <sheetName val="Inform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7  інші витрати"/>
      <sheetName val="МТР_Газ_України"/>
      <sheetName val="Допущения"/>
      <sheetName val="МТР_Газ_України1"/>
      <sheetName val="база__"/>
      <sheetName val="7__інші_витрати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  <sheetName val="Лист1"/>
      <sheetName val="МТР все 2"/>
      <sheetName val="МТР_Газ_України"/>
      <sheetName val="Assumptions and Inputs"/>
      <sheetName val="МТР_Газ_України1"/>
      <sheetName val="7__Інші_витрати"/>
      <sheetName val="МТР_все_2"/>
      <sheetName val="Assumptions_and_Inputs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  <sheetName val="Detail"/>
      <sheetName val="Annual Tables"/>
      <sheetName val="Index"/>
      <sheetName val="Annual Raw Data"/>
      <sheetName val="Quarterly Raw Data"/>
      <sheetName val="Quarterly MacroFlow"/>
      <sheetName val="unadjbs"/>
      <sheetName val="Inventories"/>
      <sheetName val="Inform"/>
      <sheetName val="Довідник"/>
      <sheetName val="БАЗА__"/>
      <sheetName val="МТР_Газ_України"/>
      <sheetName val="Annual_Tables"/>
      <sheetName val="Annual_Raw_Data"/>
      <sheetName val="Quarterly_Raw_Data"/>
      <sheetName val="Quarterly_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Maintenance"/>
      <sheetName val="Лист1"/>
      <sheetName val="МТР все 2"/>
      <sheetName val="2002"/>
      <sheetName val="200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  <sheetName val="МТР_все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  <sheetName val="МТР все - 5"/>
      <sheetName val="Лист1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Inform"/>
      <sheetName val="Internal Data"/>
      <sheetName val="попер_роз"/>
      <sheetName val="МТР_Апарат2"/>
      <sheetName val="МТР_Газ_України2"/>
      <sheetName val="МТР_Укртрансгаз2"/>
      <sheetName val="МТР_Укргазвидобування2"/>
      <sheetName val="МТР_Укрспецтрансгаз2"/>
      <sheetName val="МТР_Чорноморнафтогаз2"/>
      <sheetName val="МТР_Укртранснафта2"/>
      <sheetName val="МТР_Газ-тепло2"/>
      <sheetName val="7__Інші_витрати"/>
      <sheetName val="Ener_"/>
      <sheetName val="Internal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  <sheetName val="МТР_Газ_України"/>
      <sheetName val="МТР_Газ_України1"/>
      <sheetName val="база__"/>
      <sheetName val="7__інші_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  <sheetName val="п"/>
      <sheetName val="7__інші_витрати"/>
      <sheetName val="база__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Лист1"/>
      <sheetName val="МТР все 2"/>
      <sheetName val="МТР_Газ_України"/>
      <sheetName val="попер_роз"/>
      <sheetName val="assumptions and inputs"/>
      <sheetName val="Cash Flows"/>
      <sheetName val="Terminal Value"/>
      <sheetName val="7  інші витрати"/>
      <sheetName val="МТР_Газ_України1"/>
      <sheetName val="МТР_все_2"/>
      <sheetName val="база__"/>
      <sheetName val="assumptions_and_inputs"/>
      <sheetName val="Cash_Flows"/>
      <sheetName val="Terminal_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  <sheetName val="Dod_ARK"/>
      <sheetName val="Dod_Clavutich"/>
      <sheetName val="Svod_3511060"/>
      <sheetName val="Diti_"/>
      <sheetName val="Ener_"/>
      <sheetName val="IncsiPilgi_(2)"/>
      <sheetName val="Govti_Vodi"/>
      <sheetName val="Chor_Flot"/>
      <sheetName val="Shidka_Dop"/>
      <sheetName val="Zoiot_Pidkova"/>
      <sheetName val="Oper_Teatr"/>
      <sheetName val="Ctix_Lixo_IvFrank"/>
      <sheetName val="Groshi_xodat_za_dit"/>
      <sheetName val="Ctix_Lixo_Zakarp"/>
      <sheetName val="Coc_GKG_Inv"/>
      <sheetName val="Ictor_Zabudova"/>
      <sheetName val="Ict_Zab"/>
      <sheetName val="Ukr_Kultura"/>
      <sheetName val="Mic_Arcenal"/>
      <sheetName val="diti_ciroti_-2(minmolod)"/>
      <sheetName val="Korek_ocvita"/>
      <sheetName val="Tex_Dic_Ocvita"/>
      <sheetName val="Utoc_Zaoshadg"/>
      <sheetName val="Metro_Cpec_Fond"/>
      <sheetName val="Svitov_Bank"/>
      <sheetName val="Shidka_Dop_Cp_Fond"/>
      <sheetName val="Troleib_Cpec_Fond"/>
      <sheetName val="Pereviz_ditey"/>
      <sheetName val="Kom_dorigu"/>
      <sheetName val="Chor_Fiot_Cpec_Fond"/>
      <sheetName val="Nar_instr"/>
      <sheetName val="попер_ро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  <sheetName val="Бюдж. баланс "/>
      <sheetName val="параметри"/>
      <sheetName val="Додаток 3"/>
      <sheetName val="Ener_"/>
      <sheetName val="попер_роз"/>
      <sheetName val="МТР_Газ_України1"/>
      <sheetName val="Ener_1"/>
      <sheetName val="Додаток_3"/>
      <sheetName val="7__інші_витрати"/>
      <sheetName val="МТР_все_2"/>
      <sheetName val="МТР_Апарат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Бюдж__баланс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  <sheetName val="Осн. фін. пок. "/>
      <sheetName val="Inform"/>
      <sheetName val="МТР_Газ_України"/>
      <sheetName val="БАЗА__1"/>
      <sheetName val="БАЗА___(2)1"/>
      <sheetName val="БАЗА___(3)1"/>
      <sheetName val="БАЗА___(5)1"/>
      <sheetName val="БАЗА___(4)1"/>
      <sheetName val="МТР_Газ_України1"/>
      <sheetName val="Ene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  <sheetName val="7  інші витрати"/>
      <sheetName val="д17-1"/>
      <sheetName val="Лист1"/>
      <sheetName val="БАЗА__"/>
      <sheetName val="півріч"/>
      <sheetName val="КурсВалют"/>
      <sheetName val="НЕ УДАЛЯТЬ!"/>
      <sheetName val="БАЗА__1"/>
      <sheetName val="МТР_Газ_України"/>
      <sheetName val="7__інші_витрати"/>
      <sheetName val="НЕ_УДАЛЯТЬ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  <sheetName val="МТР Газ України"/>
      <sheetName val="Assumptions and Inputs"/>
      <sheetName val="Лист1"/>
      <sheetName val="consolidation hq formatted"/>
      <sheetName val="Правила_ДДС"/>
      <sheetName val="МТР_Газ_України"/>
      <sheetName val="7__інші_витрати"/>
      <sheetName val="Assumptions_and_Inputs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  <sheetName val="Лист1"/>
      <sheetName val="МТР все - 5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  <sheetName val="Ener "/>
      <sheetName val="1__поясн1"/>
      <sheetName val="Вир_пок_(2)1"/>
      <sheetName val="3__Ф21"/>
      <sheetName val="4__04_051"/>
      <sheetName val="4а_доходи1"/>
      <sheetName val="4б_Собівартість_(транспортув)1"/>
      <sheetName val="4б_Собівартість_(постач)1"/>
      <sheetName val="4б_Собівартість_(скрапл__газ)1"/>
      <sheetName val="5__Сб_Адм_Зб1"/>
      <sheetName val="6__Інші_доходи1"/>
      <sheetName val="7__Інші_витрати1"/>
      <sheetName val="8__Кошт_вд_041"/>
      <sheetName val="9__Кошт_вд_051"/>
      <sheetName val="10__Кошт_вд_061"/>
      <sheetName val="10__Кошт_вд_06__1_1"/>
      <sheetName val="10__Кошт_вд_06__2_1"/>
      <sheetName val="10__Кошт_вд_06__3_1"/>
      <sheetName val="10__Кошт_вд_06__4_1"/>
      <sheetName val="11__Ф11"/>
      <sheetName val="13__95_р1"/>
      <sheetName val="14_Коефіцієнтний_аналіз1"/>
      <sheetName val="15_Рух_коштів1"/>
      <sheetName val="16_Кап_вкл1"/>
      <sheetName val="17_Фін_інв1"/>
      <sheetName val="18_Подат1"/>
      <sheetName val="19_МТР1"/>
      <sheetName val="20_Внутр_оборот1"/>
      <sheetName val="МТР_Газ_України"/>
      <sheetName val="БАЗА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  <sheetName val="скрыть"/>
      <sheetName val="попер_роз"/>
      <sheetName val="Лист1"/>
      <sheetName val="consolidation hq formatted"/>
      <sheetName val="БАЗА  "/>
      <sheetName val="NIR-$"/>
      <sheetName val="МТР_Газ_України"/>
      <sheetName val="7__Інші_витрати"/>
      <sheetName val="consolidation_hq_format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  <sheetName val="Лист1"/>
      <sheetName val="Розш. ел. витрат за 9 місяців"/>
      <sheetName val="Рокада"/>
      <sheetName val="Ener "/>
      <sheetName val="7  інші витрати"/>
      <sheetName val="БАЗА  "/>
      <sheetName val="Технич_лист"/>
      <sheetName val="МТР_Газ_України"/>
      <sheetName val="до_викупа"/>
      <sheetName val="БАЗА__"/>
      <sheetName val="Ener_"/>
      <sheetName val="7__інші_витрати"/>
      <sheetName val="Розш__ел__витрат_за_9_місяців"/>
      <sheetName val="Спис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  <sheetName val="Ener "/>
      <sheetName val="додаток 1"/>
      <sheetName val="база  "/>
      <sheetName val="МТР_Газ_України"/>
      <sheetName val="реестр_заявок1"/>
      <sheetName val="7__Інші_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  <sheetName val="т17мб(шаблон)"/>
      <sheetName val="Set"/>
      <sheetName val="додаток  3"/>
      <sheetName val="база  "/>
      <sheetName val="реестр_заявок1"/>
      <sheetName val="mt bk"/>
      <sheetName val="Ener "/>
      <sheetName val="рэс п"/>
      <sheetName val="реестр_заявок2"/>
      <sheetName val="Note2_to_do_"/>
      <sheetName val="МТР_Газ_України"/>
      <sheetName val="7__Інші_витрати"/>
      <sheetName val="база__"/>
      <sheetName val="додаток__3"/>
      <sheetName val="mt_b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  <sheetName val="Припущення"/>
      <sheetName val="БАЗА__1"/>
      <sheetName val="БАЗА___(2)1"/>
      <sheetName val="БАЗА___(3)1"/>
      <sheetName val="БАЗА___(4)1"/>
      <sheetName val="БАЗА___(5)1"/>
      <sheetName val="БАЗА___(6)1"/>
      <sheetName val="БАЗА___(7)1"/>
      <sheetName val="БАЗА___(8)1"/>
      <sheetName val="БАЗА___(9)1"/>
      <sheetName val="БАЗА___(10)1"/>
      <sheetName val="БАЗА___(12)1"/>
      <sheetName val="БАЗА___(11)1"/>
      <sheetName val="БАЗА___(13)1"/>
      <sheetName val="БАЗА___(14)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  <sheetName val="1993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gdp"/>
      <sheetName val="Лист1"/>
      <sheetName val="МТР все - 5"/>
      <sheetName val="МТР_Апарат1"/>
      <sheetName val="МТР_Газ_України1"/>
      <sheetName val="МТР_Укртрансгаз1"/>
      <sheetName val="МТР_Укргазвидобування1"/>
      <sheetName val="МТР_Укрспецтрансгаз1"/>
      <sheetName val="МТР_Чорноморнафтогаз1"/>
      <sheetName val="МТР_Укртранснафта1"/>
      <sheetName val="МТР_Газ-тепло1"/>
      <sheetName val="7__інші_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  <sheetName val="МТР_Газ_України"/>
      <sheetName val="gdp"/>
      <sheetName val="Setup"/>
      <sheetName val="МТР_Газ_України1"/>
      <sheetName val="реестр_заявок1"/>
      <sheetName val="7__Інші_витрати"/>
      <sheetName val="БАЗА__"/>
      <sheetName val="до_викупа"/>
      <sheetName val="Note2_to_do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  <sheetName val="1993"/>
      <sheetName val="gdp"/>
      <sheetName val="assumptions"/>
      <sheetName val="МТР_Газ_України"/>
      <sheetName val="7__інші_витрати"/>
      <sheetName val="Ener_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  <sheetName val="1993"/>
      <sheetName val="gdp"/>
      <sheetName val="Assumptions"/>
      <sheetName val="consolidation hq formatted"/>
      <sheetName val="1_Структура_по_елементах"/>
      <sheetName val="7__інші_витрати"/>
      <sheetName val="МТР_Газ_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  <sheetName val="1993"/>
      <sheetName val="comp"/>
      <sheetName val="МТР_Газ_України"/>
      <sheetName val="7__інші_витрати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Тит стор"/>
      <sheetName val="Sheet1"/>
      <sheetName val="Cons_FS"/>
      <sheetName val="General"/>
      <sheetName val="SC_Lists"/>
      <sheetName val="Scenarios"/>
      <sheetName val="Gas_SSO"/>
      <sheetName val="Gas_TSO"/>
      <sheetName val="UGV_Gas"/>
      <sheetName val="Strategic Options"/>
      <sheetName val="1993"/>
      <sheetName val="Мульт-ор М2, швидкість"/>
      <sheetName val="Тариф на транзи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7"/>
  <sheetViews>
    <sheetView tabSelected="1" view="pageBreakPreview" topLeftCell="A18" zoomScale="70" zoomScaleNormal="70" zoomScaleSheetLayoutView="70" workbookViewId="0">
      <selection activeCell="C46" sqref="C46"/>
    </sheetView>
  </sheetViews>
  <sheetFormatPr defaultColWidth="9.140625" defaultRowHeight="18.75"/>
  <cols>
    <col min="1" max="1" width="83.28515625" style="1" customWidth="1"/>
    <col min="2" max="2" width="10.85546875" style="2" customWidth="1"/>
    <col min="3" max="5" width="23" style="2" customWidth="1"/>
    <col min="6" max="6" width="23" style="1" customWidth="1"/>
    <col min="7" max="8" width="24.85546875" style="1" customWidth="1"/>
    <col min="9" max="9" width="24.5703125" style="1" customWidth="1"/>
    <col min="10" max="10" width="26.140625" style="1" customWidth="1"/>
    <col min="11" max="11" width="9.140625" style="1"/>
    <col min="12" max="12" width="10.5703125" style="1" customWidth="1"/>
    <col min="13" max="16384" width="9.140625" style="1"/>
  </cols>
  <sheetData>
    <row r="1" spans="1:10" ht="18" customHeight="1">
      <c r="A1" s="43" t="s">
        <v>433</v>
      </c>
      <c r="G1" s="130" t="s">
        <v>436</v>
      </c>
    </row>
    <row r="2" spans="1:10" ht="18" customHeight="1">
      <c r="A2" s="43"/>
      <c r="G2" s="142" t="s">
        <v>437</v>
      </c>
      <c r="H2" s="142"/>
      <c r="I2" s="142"/>
    </row>
    <row r="3" spans="1:10" ht="18" customHeight="1">
      <c r="A3" s="214" t="s">
        <v>434</v>
      </c>
      <c r="B3" s="214"/>
      <c r="C3" s="45"/>
      <c r="D3" s="43"/>
      <c r="E3" s="43"/>
      <c r="F3" s="43"/>
      <c r="G3" s="130" t="s">
        <v>438</v>
      </c>
      <c r="H3" s="142"/>
      <c r="I3" s="142"/>
      <c r="J3" s="142"/>
    </row>
    <row r="4" spans="1:10" ht="18" customHeight="1">
      <c r="A4" s="181" t="s">
        <v>435</v>
      </c>
      <c r="B4" s="181"/>
      <c r="C4" s="45"/>
      <c r="D4" s="43"/>
      <c r="E4" s="43"/>
      <c r="F4" s="43"/>
      <c r="G4" s="181" t="s">
        <v>439</v>
      </c>
      <c r="H4" s="181"/>
      <c r="I4" s="181"/>
      <c r="J4" s="181"/>
    </row>
    <row r="5" spans="1:10" ht="18" customHeight="1">
      <c r="A5" s="170"/>
      <c r="B5" s="170"/>
      <c r="C5" s="170"/>
      <c r="D5" s="170"/>
      <c r="E5" s="170"/>
      <c r="F5" s="170"/>
      <c r="G5" s="43" t="s">
        <v>440</v>
      </c>
      <c r="H5" s="170"/>
      <c r="I5" s="170"/>
      <c r="J5" s="170"/>
    </row>
    <row r="6" spans="1:10" ht="18" customHeight="1">
      <c r="A6" s="218"/>
      <c r="B6" s="219"/>
      <c r="C6" s="43"/>
      <c r="D6" s="44"/>
      <c r="E6" s="44"/>
      <c r="F6" s="44"/>
      <c r="G6" s="43"/>
      <c r="H6" s="43"/>
      <c r="I6" s="141"/>
      <c r="J6" s="141"/>
    </row>
    <row r="7" spans="1:10" ht="18" customHeight="1">
      <c r="A7" s="142" t="s">
        <v>2</v>
      </c>
      <c r="B7" s="45"/>
      <c r="C7" s="45"/>
      <c r="D7" s="44"/>
      <c r="E7" s="44"/>
      <c r="F7" s="44"/>
      <c r="I7" s="142"/>
      <c r="J7" s="142"/>
    </row>
    <row r="8" spans="1:10" ht="18" customHeight="1">
      <c r="A8" s="45"/>
      <c r="B8" s="45"/>
      <c r="C8" s="45"/>
      <c r="D8" s="142"/>
      <c r="E8" s="142"/>
      <c r="F8" s="142"/>
    </row>
    <row r="9" spans="1:10" ht="18" customHeight="1">
      <c r="A9" s="45"/>
      <c r="B9" s="45"/>
      <c r="C9" s="45"/>
      <c r="D9" s="142"/>
      <c r="E9" s="142"/>
      <c r="F9" s="142"/>
    </row>
    <row r="10" spans="1:10" ht="18" customHeight="1">
      <c r="A10" s="103" t="s">
        <v>441</v>
      </c>
      <c r="B10" s="43"/>
      <c r="C10" s="43"/>
      <c r="D10" s="43"/>
      <c r="E10" s="104"/>
      <c r="F10" s="105"/>
      <c r="G10" s="217" t="s">
        <v>0</v>
      </c>
      <c r="H10" s="217"/>
      <c r="I10" s="217"/>
      <c r="J10" s="217"/>
    </row>
    <row r="11" spans="1:10" ht="18" customHeight="1">
      <c r="A11" s="103"/>
      <c r="B11" s="43"/>
      <c r="C11" s="43"/>
      <c r="D11" s="43"/>
      <c r="E11" s="104"/>
      <c r="F11" s="105"/>
      <c r="G11" s="142"/>
      <c r="H11" s="142"/>
      <c r="I11" s="142"/>
      <c r="J11" s="142"/>
    </row>
    <row r="12" spans="1:10" ht="47.25" customHeight="1">
      <c r="A12" s="220" t="s">
        <v>442</v>
      </c>
      <c r="B12" s="221"/>
      <c r="C12" s="141"/>
      <c r="D12" s="141"/>
      <c r="E12" s="43"/>
      <c r="F12" s="43"/>
      <c r="G12" s="220" t="s">
        <v>443</v>
      </c>
      <c r="H12" s="220"/>
      <c r="I12" s="220"/>
      <c r="J12" s="220"/>
    </row>
    <row r="13" spans="1:10" ht="18" customHeight="1">
      <c r="A13" s="217" t="s">
        <v>435</v>
      </c>
      <c r="B13" s="217"/>
      <c r="C13" s="217"/>
      <c r="D13" s="217"/>
      <c r="E13" s="45"/>
      <c r="F13" s="44"/>
      <c r="G13" s="216" t="s">
        <v>1</v>
      </c>
      <c r="H13" s="216"/>
      <c r="I13" s="216"/>
      <c r="J13" s="216"/>
    </row>
    <row r="14" spans="1:10" ht="18" customHeight="1">
      <c r="A14" s="142"/>
      <c r="B14" s="142"/>
      <c r="C14" s="142"/>
      <c r="D14" s="142"/>
      <c r="E14" s="45"/>
      <c r="F14" s="44"/>
      <c r="G14" s="142"/>
      <c r="H14" s="142"/>
      <c r="I14" s="142"/>
      <c r="J14" s="142"/>
    </row>
    <row r="15" spans="1:10" ht="18" customHeight="1">
      <c r="A15" s="220"/>
      <c r="B15" s="221"/>
      <c r="C15" s="181"/>
      <c r="D15" s="222"/>
      <c r="E15" s="45"/>
      <c r="F15" s="44"/>
      <c r="G15" s="145"/>
      <c r="H15" s="145"/>
      <c r="I15" s="145"/>
      <c r="J15" s="145"/>
    </row>
    <row r="16" spans="1:10" ht="18" customHeight="1">
      <c r="A16" s="141" t="s">
        <v>2</v>
      </c>
      <c r="B16" s="143"/>
      <c r="C16" s="141"/>
      <c r="D16" s="143"/>
      <c r="E16" s="45"/>
      <c r="F16" s="44"/>
      <c r="G16" s="215" t="s">
        <v>2</v>
      </c>
      <c r="H16" s="215"/>
      <c r="I16" s="215"/>
      <c r="J16" s="215"/>
    </row>
    <row r="17" spans="1:10" ht="18" customHeight="1">
      <c r="A17" s="141"/>
      <c r="B17" s="143"/>
      <c r="C17" s="141"/>
      <c r="D17" s="143"/>
      <c r="E17" s="45"/>
      <c r="F17" s="44"/>
      <c r="G17" s="141"/>
      <c r="H17" s="141"/>
      <c r="I17" s="141"/>
      <c r="J17" s="141"/>
    </row>
    <row r="18" spans="1:10" ht="18" customHeight="1">
      <c r="A18" s="141"/>
      <c r="B18" s="143"/>
      <c r="C18" s="141"/>
      <c r="D18" s="143"/>
      <c r="E18" s="45"/>
      <c r="F18" s="44"/>
      <c r="G18" s="106"/>
      <c r="H18" s="106"/>
      <c r="I18" s="106"/>
      <c r="J18" s="106"/>
    </row>
    <row r="19" spans="1:10" ht="43.5" customHeight="1">
      <c r="A19" s="181"/>
      <c r="B19" s="181"/>
      <c r="C19" s="181"/>
      <c r="D19" s="181"/>
      <c r="E19" s="44"/>
      <c r="F19" s="44"/>
      <c r="G19" s="184" t="s">
        <v>3</v>
      </c>
      <c r="H19" s="186"/>
      <c r="I19" s="183" t="s">
        <v>4</v>
      </c>
      <c r="J19" s="183"/>
    </row>
    <row r="20" spans="1:10" ht="28.5" customHeight="1">
      <c r="A20" s="176" t="s">
        <v>5</v>
      </c>
      <c r="B20" s="183" t="s">
        <v>413</v>
      </c>
      <c r="C20" s="183"/>
      <c r="D20" s="183"/>
      <c r="E20" s="183"/>
      <c r="F20" s="183"/>
      <c r="G20" s="223" t="s">
        <v>6</v>
      </c>
      <c r="H20" s="225">
        <v>44146863</v>
      </c>
      <c r="I20" s="177" t="s">
        <v>7</v>
      </c>
      <c r="J20" s="182"/>
    </row>
    <row r="21" spans="1:10" ht="28.5" customHeight="1">
      <c r="A21" s="176"/>
      <c r="B21" s="183"/>
      <c r="C21" s="183"/>
      <c r="D21" s="183"/>
      <c r="E21" s="183"/>
      <c r="F21" s="183"/>
      <c r="G21" s="224"/>
      <c r="H21" s="226"/>
      <c r="I21" s="177"/>
      <c r="J21" s="183"/>
    </row>
    <row r="22" spans="1:10" ht="28.5" customHeight="1">
      <c r="A22" s="118" t="s">
        <v>8</v>
      </c>
      <c r="B22" s="184" t="s">
        <v>420</v>
      </c>
      <c r="C22" s="185"/>
      <c r="D22" s="185"/>
      <c r="E22" s="185"/>
      <c r="F22" s="186"/>
      <c r="G22" s="118" t="s">
        <v>9</v>
      </c>
      <c r="H22" s="118"/>
      <c r="I22" s="177" t="s">
        <v>7</v>
      </c>
      <c r="J22" s="182"/>
    </row>
    <row r="23" spans="1:10" ht="28.5" customHeight="1">
      <c r="A23" s="118" t="s">
        <v>10</v>
      </c>
      <c r="B23" s="184" t="s">
        <v>421</v>
      </c>
      <c r="C23" s="185"/>
      <c r="D23" s="185"/>
      <c r="E23" s="185"/>
      <c r="F23" s="186"/>
      <c r="G23" s="118" t="s">
        <v>11</v>
      </c>
      <c r="H23" s="118"/>
      <c r="I23" s="177"/>
      <c r="J23" s="183"/>
    </row>
    <row r="24" spans="1:10" ht="28.5" customHeight="1">
      <c r="A24" s="118" t="s">
        <v>12</v>
      </c>
      <c r="B24" s="184" t="s">
        <v>422</v>
      </c>
      <c r="C24" s="185"/>
      <c r="D24" s="185"/>
      <c r="E24" s="185"/>
      <c r="F24" s="186"/>
      <c r="G24" s="118" t="s">
        <v>13</v>
      </c>
      <c r="H24" s="118" t="s">
        <v>423</v>
      </c>
      <c r="I24" s="177" t="s">
        <v>7</v>
      </c>
      <c r="J24" s="178"/>
    </row>
    <row r="25" spans="1:10" ht="28.5" customHeight="1">
      <c r="A25" s="118" t="s">
        <v>14</v>
      </c>
      <c r="B25" s="184" t="s">
        <v>424</v>
      </c>
      <c r="C25" s="185"/>
      <c r="D25" s="185"/>
      <c r="E25" s="185"/>
      <c r="F25" s="185"/>
      <c r="G25" s="185"/>
      <c r="H25" s="186"/>
      <c r="I25" s="177"/>
      <c r="J25" s="179"/>
    </row>
    <row r="26" spans="1:10" ht="28.5" customHeight="1">
      <c r="A26" s="118" t="s">
        <v>15</v>
      </c>
      <c r="B26" s="184" t="s">
        <v>425</v>
      </c>
      <c r="C26" s="185"/>
      <c r="D26" s="185"/>
      <c r="E26" s="185"/>
      <c r="F26" s="185"/>
      <c r="G26" s="185"/>
      <c r="H26" s="186"/>
      <c r="I26" s="177" t="s">
        <v>7</v>
      </c>
      <c r="J26" s="180"/>
    </row>
    <row r="27" spans="1:10" ht="28.5" customHeight="1">
      <c r="A27" s="118" t="s">
        <v>16</v>
      </c>
      <c r="B27" s="184">
        <v>100</v>
      </c>
      <c r="C27" s="185"/>
      <c r="D27" s="185"/>
      <c r="E27" s="185"/>
      <c r="F27" s="185"/>
      <c r="G27" s="185"/>
      <c r="H27" s="186"/>
      <c r="I27" s="177"/>
      <c r="J27" s="180"/>
    </row>
    <row r="28" spans="1:10" ht="28.5" customHeight="1">
      <c r="A28" s="118" t="s">
        <v>17</v>
      </c>
      <c r="B28" s="184">
        <v>140</v>
      </c>
      <c r="C28" s="185"/>
      <c r="D28" s="185"/>
      <c r="E28" s="185"/>
      <c r="F28" s="185"/>
      <c r="G28" s="185"/>
      <c r="H28" s="186"/>
      <c r="I28" s="177" t="s">
        <v>7</v>
      </c>
      <c r="J28" s="180"/>
    </row>
    <row r="29" spans="1:10" ht="28.5" customHeight="1">
      <c r="A29" s="118" t="s">
        <v>18</v>
      </c>
      <c r="B29" s="184" t="s">
        <v>426</v>
      </c>
      <c r="C29" s="185"/>
      <c r="D29" s="185"/>
      <c r="E29" s="185"/>
      <c r="F29" s="185"/>
      <c r="G29" s="185"/>
      <c r="H29" s="186"/>
      <c r="I29" s="177"/>
      <c r="J29" s="180"/>
    </row>
    <row r="30" spans="1:10" ht="28.5" customHeight="1">
      <c r="A30" s="118" t="s">
        <v>19</v>
      </c>
      <c r="B30" s="198" t="s">
        <v>428</v>
      </c>
      <c r="C30" s="199"/>
      <c r="D30" s="199"/>
      <c r="E30" s="199"/>
      <c r="F30" s="199"/>
      <c r="G30" s="200"/>
      <c r="H30" s="176" t="s">
        <v>20</v>
      </c>
      <c r="I30" s="176"/>
      <c r="J30" s="46"/>
    </row>
    <row r="31" spans="1:10" ht="28.5" customHeight="1">
      <c r="A31" s="118" t="s">
        <v>21</v>
      </c>
      <c r="B31" s="184" t="s">
        <v>427</v>
      </c>
      <c r="C31" s="185"/>
      <c r="D31" s="185"/>
      <c r="E31" s="185"/>
      <c r="F31" s="185"/>
      <c r="G31" s="186"/>
      <c r="H31" s="176" t="s">
        <v>22</v>
      </c>
      <c r="I31" s="176"/>
      <c r="J31" s="46"/>
    </row>
    <row r="32" spans="1:10" ht="18.75" customHeight="1">
      <c r="A32" s="93"/>
      <c r="B32" s="93"/>
      <c r="C32" s="93"/>
      <c r="D32" s="93"/>
      <c r="E32" s="93"/>
      <c r="F32" s="93"/>
      <c r="G32" s="93"/>
      <c r="H32" s="91"/>
      <c r="I32" s="43"/>
      <c r="J32" s="45"/>
    </row>
    <row r="33" spans="1:10" ht="18.95" customHeight="1"/>
    <row r="34" spans="1:10" ht="24" customHeight="1">
      <c r="A34" s="197" t="s">
        <v>23</v>
      </c>
      <c r="B34" s="197"/>
      <c r="C34" s="197"/>
      <c r="D34" s="197"/>
      <c r="E34" s="197"/>
      <c r="F34" s="197"/>
      <c r="G34" s="197"/>
      <c r="H34" s="197"/>
      <c r="I34" s="197"/>
      <c r="J34" s="197"/>
    </row>
    <row r="35" spans="1:10" ht="18" customHeight="1">
      <c r="A35" s="197" t="s">
        <v>429</v>
      </c>
      <c r="B35" s="197"/>
      <c r="C35" s="197"/>
      <c r="D35" s="197"/>
      <c r="E35" s="197"/>
      <c r="F35" s="197"/>
      <c r="G35" s="197"/>
      <c r="H35" s="197"/>
      <c r="I35" s="197"/>
      <c r="J35" s="197"/>
    </row>
    <row r="36" spans="1:10" ht="18" customHeight="1">
      <c r="A36" s="197" t="s">
        <v>24</v>
      </c>
      <c r="B36" s="197"/>
      <c r="C36" s="197"/>
      <c r="D36" s="197"/>
      <c r="E36" s="197"/>
      <c r="F36" s="197"/>
      <c r="G36" s="197"/>
      <c r="H36" s="197"/>
      <c r="I36" s="197"/>
      <c r="J36" s="197"/>
    </row>
    <row r="37" spans="1:10" ht="13.5" customHeight="1">
      <c r="B37" s="11"/>
      <c r="D37" s="11"/>
      <c r="E37" s="11"/>
      <c r="F37" s="11"/>
      <c r="G37" s="11"/>
      <c r="H37" s="11"/>
      <c r="I37" s="11"/>
      <c r="J37" s="11"/>
    </row>
    <row r="38" spans="1:10" ht="31.5" customHeight="1">
      <c r="A38" s="211" t="s">
        <v>25</v>
      </c>
      <c r="B38" s="177" t="s">
        <v>26</v>
      </c>
      <c r="C38" s="187" t="s">
        <v>444</v>
      </c>
      <c r="D38" s="187" t="s">
        <v>445</v>
      </c>
      <c r="E38" s="189" t="s">
        <v>446</v>
      </c>
      <c r="F38" s="177" t="s">
        <v>447</v>
      </c>
      <c r="G38" s="194" t="s">
        <v>30</v>
      </c>
      <c r="H38" s="195"/>
      <c r="I38" s="195"/>
      <c r="J38" s="196"/>
    </row>
    <row r="39" spans="1:10" ht="54.75" customHeight="1">
      <c r="A39" s="211"/>
      <c r="B39" s="177"/>
      <c r="C39" s="188"/>
      <c r="D39" s="188"/>
      <c r="E39" s="190"/>
      <c r="F39" s="177"/>
      <c r="G39" s="59" t="s">
        <v>448</v>
      </c>
      <c r="H39" s="59" t="s">
        <v>449</v>
      </c>
      <c r="I39" s="59" t="s">
        <v>450</v>
      </c>
      <c r="J39" s="59" t="s">
        <v>451</v>
      </c>
    </row>
    <row r="40" spans="1:10" ht="20.100000000000001" customHeight="1">
      <c r="A40" s="60">
        <v>1</v>
      </c>
      <c r="B40" s="59">
        <v>2</v>
      </c>
      <c r="C40" s="59">
        <v>3</v>
      </c>
      <c r="D40" s="59">
        <v>4</v>
      </c>
      <c r="E40" s="59">
        <v>5</v>
      </c>
      <c r="F40" s="59">
        <v>6</v>
      </c>
      <c r="G40" s="59">
        <v>7</v>
      </c>
      <c r="H40" s="59">
        <v>8</v>
      </c>
      <c r="I40" s="59">
        <v>9</v>
      </c>
      <c r="J40" s="59">
        <v>10</v>
      </c>
    </row>
    <row r="41" spans="1:10" ht="24.95" customHeight="1">
      <c r="A41" s="210" t="s">
        <v>31</v>
      </c>
      <c r="B41" s="210"/>
      <c r="C41" s="210"/>
      <c r="D41" s="210"/>
      <c r="E41" s="210"/>
      <c r="F41" s="210"/>
      <c r="G41" s="210"/>
      <c r="H41" s="210"/>
      <c r="I41" s="210"/>
      <c r="J41" s="210"/>
    </row>
    <row r="42" spans="1:10" ht="18.75" customHeight="1">
      <c r="A42" s="22" t="s">
        <v>32</v>
      </c>
      <c r="B42" s="48">
        <v>1000</v>
      </c>
      <c r="C42" s="39">
        <f>'I. Інф. до фін.плану'!C23</f>
        <v>77005.2</v>
      </c>
      <c r="D42" s="39">
        <f>'I. Інф. до фін.плану'!D23</f>
        <v>37904.699999999997</v>
      </c>
      <c r="E42" s="39">
        <f>'I. Інф. до фін.плану'!E23</f>
        <v>37904.5</v>
      </c>
      <c r="F42" s="39">
        <f>'I. Інф. до фін.плану'!F23</f>
        <v>39337.699999999997</v>
      </c>
      <c r="G42" s="172">
        <v>42878</v>
      </c>
      <c r="H42" s="172">
        <v>45879</v>
      </c>
      <c r="I42" s="172">
        <v>49091</v>
      </c>
      <c r="J42" s="172">
        <v>52527</v>
      </c>
    </row>
    <row r="43" spans="1:10" ht="18.75" customHeight="1">
      <c r="A43" s="22" t="s">
        <v>33</v>
      </c>
      <c r="B43" s="60">
        <v>1010</v>
      </c>
      <c r="C43" s="39">
        <f>'I. Інф. до фін.плану'!C24</f>
        <v>-62696.9</v>
      </c>
      <c r="D43" s="39">
        <f>'I. Інф. до фін.плану'!D24</f>
        <v>-38537.9</v>
      </c>
      <c r="E43" s="39">
        <f>'I. Інф. до фін.плану'!E24</f>
        <v>-38993.300000000003</v>
      </c>
      <c r="F43" s="39">
        <f>'I. Інф. до фін.плану'!F24</f>
        <v>-42516</v>
      </c>
      <c r="G43" s="173">
        <v>46342</v>
      </c>
      <c r="H43" s="173">
        <v>49586</v>
      </c>
      <c r="I43" s="173">
        <v>53057</v>
      </c>
      <c r="J43" s="173">
        <v>56771</v>
      </c>
    </row>
    <row r="44" spans="1:10" ht="18.75" customHeight="1">
      <c r="A44" s="23" t="s">
        <v>34</v>
      </c>
      <c r="B44" s="146">
        <v>1020</v>
      </c>
      <c r="C44" s="39">
        <f t="shared" ref="C44:J44" si="0">SUM(C42,C43)</f>
        <v>14308.299999999996</v>
      </c>
      <c r="D44" s="39">
        <f t="shared" si="0"/>
        <v>-633.20000000000437</v>
      </c>
      <c r="E44" s="39">
        <f t="shared" si="0"/>
        <v>-1088.8000000000029</v>
      </c>
      <c r="F44" s="39">
        <f t="shared" si="0"/>
        <v>-3178.3000000000029</v>
      </c>
      <c r="G44" s="39">
        <f t="shared" si="0"/>
        <v>89220</v>
      </c>
      <c r="H44" s="39">
        <f t="shared" si="0"/>
        <v>95465</v>
      </c>
      <c r="I44" s="39">
        <f t="shared" si="0"/>
        <v>102148</v>
      </c>
      <c r="J44" s="39">
        <f t="shared" si="0"/>
        <v>109298</v>
      </c>
    </row>
    <row r="45" spans="1:10" ht="18.75" customHeight="1">
      <c r="A45" s="24" t="s">
        <v>35</v>
      </c>
      <c r="B45" s="146">
        <v>1300</v>
      </c>
      <c r="C45" s="39">
        <f>'I. Інф. до фін.плану'!C99</f>
        <v>-1497.0600000000049</v>
      </c>
      <c r="D45" s="39">
        <f>'I. Інф. до фін.плану'!D99</f>
        <v>6169.0499999999956</v>
      </c>
      <c r="E45" s="39">
        <f>'I. Інф. до фін.плану'!E99</f>
        <v>6167.9499999999971</v>
      </c>
      <c r="F45" s="39">
        <f>'I. Інф. до фін.плану'!F99</f>
        <v>6724.1999999999971</v>
      </c>
      <c r="G45" s="102" t="s">
        <v>36</v>
      </c>
      <c r="H45" s="102" t="s">
        <v>36</v>
      </c>
      <c r="I45" s="102" t="s">
        <v>36</v>
      </c>
      <c r="J45" s="102" t="s">
        <v>36</v>
      </c>
    </row>
    <row r="46" spans="1:10" ht="18.75" customHeight="1">
      <c r="A46" s="12" t="s">
        <v>37</v>
      </c>
      <c r="B46" s="49">
        <v>1200</v>
      </c>
      <c r="C46" s="39">
        <f>'I. Інф. до фін.плану'!C93</f>
        <v>-7111.0600000000049</v>
      </c>
      <c r="D46" s="39">
        <f>'I. Інф. до фін.плану'!D93</f>
        <v>4.9999999995634425E-2</v>
      </c>
      <c r="E46" s="39">
        <f>'I. Інф. до фін.плану'!E93</f>
        <v>-1.0500000000029104</v>
      </c>
      <c r="F46" s="39">
        <f>'I. Інф. до фін.плану'!F93</f>
        <v>0.19999999999708962</v>
      </c>
      <c r="G46" s="174"/>
      <c r="H46" s="174"/>
      <c r="I46" s="174"/>
      <c r="J46" s="174"/>
    </row>
    <row r="47" spans="1:10" ht="24" customHeight="1">
      <c r="A47" s="212" t="s">
        <v>38</v>
      </c>
      <c r="B47" s="212"/>
      <c r="C47" s="212"/>
      <c r="D47" s="212"/>
      <c r="E47" s="212"/>
      <c r="F47" s="212"/>
      <c r="G47" s="212"/>
      <c r="H47" s="212"/>
      <c r="I47" s="212"/>
      <c r="J47" s="212"/>
    </row>
    <row r="48" spans="1:10" ht="18.75" customHeight="1">
      <c r="A48" s="52" t="s">
        <v>39</v>
      </c>
      <c r="B48" s="60">
        <v>2111</v>
      </c>
      <c r="C48" s="39">
        <f>'ІІ. Розп. ч.п. та розр. з бюд.'!F25</f>
        <v>0</v>
      </c>
      <c r="D48" s="39">
        <f>'ІІ. Розп. ч.п. та розр. з бюд.'!G25</f>
        <v>0</v>
      </c>
      <c r="E48" s="39">
        <f>'ІІ. Розп. ч.п. та розр. з бюд.'!H25</f>
        <v>0</v>
      </c>
      <c r="F48" s="39">
        <f>'ІІ. Розп. ч.п. та розр. з бюд.'!I25</f>
        <v>0</v>
      </c>
      <c r="G48" s="26" t="s">
        <v>36</v>
      </c>
      <c r="H48" s="26" t="s">
        <v>36</v>
      </c>
      <c r="I48" s="26" t="s">
        <v>36</v>
      </c>
      <c r="J48" s="26" t="s">
        <v>36</v>
      </c>
    </row>
    <row r="49" spans="1:10" ht="37.5" customHeight="1">
      <c r="A49" s="52" t="s">
        <v>40</v>
      </c>
      <c r="B49" s="60">
        <v>2112</v>
      </c>
      <c r="C49" s="39">
        <f>'ІІ. Розп. ч.п. та розр. з бюд.'!F26</f>
        <v>37.633000000000003</v>
      </c>
      <c r="D49" s="39">
        <f>'ІІ. Розп. ч.п. та розр. з бюд.'!G26</f>
        <v>382</v>
      </c>
      <c r="E49" s="39">
        <f>'ІІ. Розп. ч.п. та розр. з бюд.'!H26</f>
        <v>38.200000000000003</v>
      </c>
      <c r="F49" s="39">
        <f>'ІІ. Розп. ч.п. та розр. з бюд.'!I26</f>
        <v>40</v>
      </c>
      <c r="G49" s="26" t="s">
        <v>36</v>
      </c>
      <c r="H49" s="26" t="s">
        <v>36</v>
      </c>
      <c r="I49" s="26" t="s">
        <v>36</v>
      </c>
      <c r="J49" s="26" t="s">
        <v>36</v>
      </c>
    </row>
    <row r="50" spans="1:10" ht="37.5" customHeight="1">
      <c r="A50" s="53" t="s">
        <v>41</v>
      </c>
      <c r="B50" s="15">
        <v>2113</v>
      </c>
      <c r="C50" s="40" t="str">
        <f>'ІІ. Розп. ч.п. та розр. з бюд.'!F27</f>
        <v>(    )</v>
      </c>
      <c r="D50" s="40" t="str">
        <f>'ІІ. Розп. ч.п. та розр. з бюд.'!G27</f>
        <v>(    )</v>
      </c>
      <c r="E50" s="40" t="str">
        <f>'ІІ. Розп. ч.п. та розр. з бюд.'!H27</f>
        <v>(    )</v>
      </c>
      <c r="F50" s="40">
        <f>'ІІ. Розп. ч.п. та розр. з бюд.'!I27</f>
        <v>0</v>
      </c>
      <c r="G50" s="26" t="s">
        <v>36</v>
      </c>
      <c r="H50" s="26" t="s">
        <v>36</v>
      </c>
      <c r="I50" s="26" t="s">
        <v>36</v>
      </c>
      <c r="J50" s="26" t="s">
        <v>36</v>
      </c>
    </row>
    <row r="51" spans="1:10" ht="37.5" customHeight="1">
      <c r="A51" s="53" t="s">
        <v>42</v>
      </c>
      <c r="B51" s="15">
        <v>2131</v>
      </c>
      <c r="C51" s="39">
        <f>'ІІ. Розп. ч.п. та розр. з бюд.'!F39</f>
        <v>0</v>
      </c>
      <c r="D51" s="39">
        <f>'ІІ. Розп. ч.п. та розр. з бюд.'!G39</f>
        <v>0</v>
      </c>
      <c r="E51" s="39">
        <f>'ІІ. Розп. ч.п. та розр. з бюд.'!H39</f>
        <v>0</v>
      </c>
      <c r="F51" s="39">
        <f>'ІІ. Розп. ч.п. та розр. з бюд.'!I39</f>
        <v>0</v>
      </c>
      <c r="G51" s="26" t="s">
        <v>36</v>
      </c>
      <c r="H51" s="26" t="s">
        <v>36</v>
      </c>
      <c r="I51" s="26" t="s">
        <v>36</v>
      </c>
      <c r="J51" s="26" t="s">
        <v>36</v>
      </c>
    </row>
    <row r="52" spans="1:10" ht="63" customHeight="1">
      <c r="A52" s="53" t="s">
        <v>43</v>
      </c>
      <c r="B52" s="15">
        <v>2132</v>
      </c>
      <c r="C52" s="39">
        <f>'ІІ. Розп. ч.п. та розр. з бюд.'!F40</f>
        <v>0</v>
      </c>
      <c r="D52" s="39">
        <f>'ІІ. Розп. ч.п. та розр. з бюд.'!G40</f>
        <v>0</v>
      </c>
      <c r="E52" s="39">
        <f>'ІІ. Розп. ч.п. та розр. з бюд.'!H40</f>
        <v>0</v>
      </c>
      <c r="F52" s="39">
        <f>'ІІ. Розп. ч.п. та розр. з бюд.'!I40</f>
        <v>0</v>
      </c>
      <c r="G52" s="26" t="s">
        <v>36</v>
      </c>
      <c r="H52" s="26" t="s">
        <v>36</v>
      </c>
      <c r="I52" s="26" t="s">
        <v>36</v>
      </c>
      <c r="J52" s="26" t="s">
        <v>36</v>
      </c>
    </row>
    <row r="53" spans="1:10" ht="25.15" customHeight="1">
      <c r="A53" s="51" t="s">
        <v>44</v>
      </c>
      <c r="B53" s="36">
        <v>2200</v>
      </c>
      <c r="C53" s="39">
        <f>'ІІ. Розп. ч.п. та розр. з бюд.'!F47</f>
        <v>10255.633</v>
      </c>
      <c r="D53" s="39">
        <f>'ІІ. Розп. ч.п. та розр. з бюд.'!G47</f>
        <v>12537.14</v>
      </c>
      <c r="E53" s="39">
        <f>'ІІ. Розп. ч.п. та розр. з бюд.'!H47</f>
        <v>12193.2</v>
      </c>
      <c r="F53" s="39">
        <f>'ІІ. Розп. ч.п. та розр. з бюд.'!I47</f>
        <v>13287.919999999998</v>
      </c>
      <c r="G53" s="50">
        <v>14484</v>
      </c>
      <c r="H53" s="50">
        <v>15498</v>
      </c>
      <c r="I53" s="50">
        <v>16583</v>
      </c>
      <c r="J53" s="50">
        <v>17744</v>
      </c>
    </row>
    <row r="54" spans="1:10" ht="24.95" customHeight="1">
      <c r="A54" s="191" t="s">
        <v>45</v>
      </c>
      <c r="B54" s="192"/>
      <c r="C54" s="192"/>
      <c r="D54" s="192"/>
      <c r="E54" s="192"/>
      <c r="F54" s="192"/>
      <c r="G54" s="192"/>
      <c r="H54" s="192"/>
      <c r="I54" s="192"/>
      <c r="J54" s="193"/>
    </row>
    <row r="55" spans="1:10" s="3" customFormat="1" ht="20.100000000000001" customHeight="1">
      <c r="A55" s="20" t="s">
        <v>46</v>
      </c>
      <c r="B55" s="7">
        <v>4000</v>
      </c>
      <c r="C55" s="39">
        <f>'ІV кап. інвеат. V кред. '!F7</f>
        <v>11749.2</v>
      </c>
      <c r="D55" s="39">
        <f>'ІV кап. інвеат. V кред. '!G7</f>
        <v>3554</v>
      </c>
      <c r="E55" s="39">
        <f>'ІV кап. інвеат. V кред. '!H7</f>
        <v>3874</v>
      </c>
      <c r="F55" s="39">
        <f>'ІV кап. інвеат. V кред. '!I7</f>
        <v>45037</v>
      </c>
      <c r="G55" s="50">
        <v>5490</v>
      </c>
      <c r="H55" s="50">
        <v>5874</v>
      </c>
      <c r="I55" s="50">
        <v>6285</v>
      </c>
      <c r="J55" s="50">
        <v>6725</v>
      </c>
    </row>
    <row r="56" spans="1:10" ht="24.95" customHeight="1">
      <c r="A56" s="205" t="s">
        <v>47</v>
      </c>
      <c r="B56" s="206"/>
      <c r="C56" s="206"/>
      <c r="D56" s="206"/>
      <c r="E56" s="206"/>
      <c r="F56" s="206"/>
      <c r="G56" s="206"/>
      <c r="H56" s="206"/>
      <c r="I56" s="206"/>
      <c r="J56" s="207"/>
    </row>
    <row r="57" spans="1:10" ht="19.5" customHeight="1">
      <c r="A57" s="129" t="s">
        <v>48</v>
      </c>
      <c r="B57" s="128"/>
      <c r="C57" s="149"/>
      <c r="D57" s="149"/>
      <c r="E57" s="149"/>
      <c r="F57" s="149"/>
      <c r="G57" s="149"/>
      <c r="H57" s="149"/>
      <c r="I57" s="149"/>
      <c r="J57" s="150"/>
    </row>
    <row r="58" spans="1:10" ht="56.25" customHeight="1">
      <c r="A58" s="33" t="s">
        <v>49</v>
      </c>
      <c r="B58" s="155">
        <v>5010</v>
      </c>
      <c r="C58" s="133">
        <f t="shared" ref="C58:J58" si="1">C46/C42</f>
        <v>-9.2345192272729706E-2</v>
      </c>
      <c r="D58" s="133">
        <f t="shared" si="1"/>
        <v>1.3190976315769397E-6</v>
      </c>
      <c r="E58" s="133">
        <f t="shared" si="1"/>
        <v>-2.7701196427941547E-5</v>
      </c>
      <c r="F58" s="133">
        <f t="shared" si="1"/>
        <v>5.0841813323374173E-6</v>
      </c>
      <c r="G58" s="133">
        <f t="shared" si="1"/>
        <v>0</v>
      </c>
      <c r="H58" s="133">
        <f t="shared" si="1"/>
        <v>0</v>
      </c>
      <c r="I58" s="133">
        <f t="shared" si="1"/>
        <v>0</v>
      </c>
      <c r="J58" s="133">
        <f t="shared" si="1"/>
        <v>0</v>
      </c>
    </row>
    <row r="59" spans="1:10" ht="93.75">
      <c r="A59" s="33" t="s">
        <v>50</v>
      </c>
      <c r="B59" s="155">
        <v>5011</v>
      </c>
      <c r="C59" s="133">
        <f>'I. Інф. до фін.плану'!C77/ABS('I. Інф. до фін.плану'!C24+'I. Інф. до фін.плану'!C35+'I. Інф. до фін.плану'!C58+'I. Інф. до фін.плану'!C70)</f>
        <v>-7.6204162420337854E-2</v>
      </c>
      <c r="D59" s="133">
        <f>'I. Інф. до фін.плану'!D77/ABS('I. Інф. до фін.плану'!D24+'I. Інф. до фін.плану'!D35+'I. Інф. до фін.плану'!D58+'I. Інф. до фін.плану'!D70)</f>
        <v>1.0226067677268255E-6</v>
      </c>
      <c r="E59" s="133">
        <f>'I. Інф. до фін.плану'!E77/ABS('I. Інф. до фін.плану'!E24+'I. Інф. до фін.плану'!E35+'I. Інф. до фін.плану'!E58+'I. Інф. до фін.плану'!E70)</f>
        <v>-2.1276574187927071E-5</v>
      </c>
      <c r="F59" s="133">
        <f>'I. Інф. до фін.плану'!F77/ABS('I. Інф. до фін.плану'!F24+'I. Інф. до фін.плану'!F35+'I. Інф. до фін.плану'!F58+'I. Інф. до фін.плану'!F70)</f>
        <v>3.7169194171329473E-6</v>
      </c>
      <c r="G59" s="134"/>
      <c r="H59" s="134"/>
      <c r="I59" s="135" t="s">
        <v>36</v>
      </c>
      <c r="J59" s="135" t="s">
        <v>36</v>
      </c>
    </row>
    <row r="60" spans="1:10" ht="234.75" customHeight="1">
      <c r="A60" s="33" t="s">
        <v>51</v>
      </c>
      <c r="B60" s="155">
        <v>5012</v>
      </c>
      <c r="C60" s="134"/>
      <c r="D60" s="133">
        <f>((('I. Інф. до фін.плану'!D24+'I. Інф. до фін.плану'!D35+'I. Інф. до фін.плану'!D58+'I. Інф. до фін.плану'!D70)-('I. Інф. до фін.плану'!C24+'I. Інф. до фін.плану'!C35+'I. Інф. до фін.плану'!C58+'I. Інф. до фін.плану'!C70))/('I. Інф. до фін.плану'!C24+'I. Інф. до фін.плану'!C35+'I. Інф. до фін.плану'!C58+'I. Інф. до фін.плану'!C70))-((D77-100)/100)</f>
        <v>0.52396911994633288</v>
      </c>
      <c r="E60" s="133">
        <f>((('I. Інф. до фін.плану'!E24+'I. Інф. до фін.плану'!E35+'I. Інф. до фін.плану'!E58+'I. Інф. до фін.плану'!E70)-('I. Інф. до фін.плану'!C24+'I. Інф. до фін.плану'!C35+'I. Інф. до фін.плану'!C58+'I. Інф. до фін.плану'!C70))/('I. Інф. до фін.плану'!C24+'I. Інф. до фін.плану'!C35+'I. Інф. до фін.плану'!C58+'I. Інф. до фін.плану'!C70))-((E77-100)/100)</f>
        <v>0.52884931721175077</v>
      </c>
      <c r="F60" s="133">
        <f>((('I. Інф. до фін.плану'!F24+'I. Інф. до фін.плану'!F35+'I. Інф. до фін.плану'!F58+'I. Інф. до фін.плану'!F70)-('I. Інф. до фін.плану'!D24+'I. Інф. до фін.плану'!D35+'I. Інф. до фін.плану'!D58+'I. Інф. до фін.плану'!D70))/('I. Інф. до фін.плану'!D24+'I. Інф. до фін.плану'!D35+'I. Інф. до фін.плану'!D58+'I. Інф. до фін.плану'!D70))-((F77-100)/100)</f>
        <v>1.1004884992529858</v>
      </c>
      <c r="G60" s="134"/>
      <c r="H60" s="134"/>
      <c r="I60" s="135" t="s">
        <v>36</v>
      </c>
      <c r="J60" s="135" t="s">
        <v>36</v>
      </c>
    </row>
    <row r="61" spans="1:10" ht="56.25">
      <c r="A61" s="21" t="s">
        <v>52</v>
      </c>
      <c r="B61" s="155">
        <v>5013</v>
      </c>
      <c r="C61" s="133">
        <f>C45/C42</f>
        <v>-1.9441024761964191E-2</v>
      </c>
      <c r="D61" s="133">
        <f>D45/D42</f>
        <v>0.16275158489580438</v>
      </c>
      <c r="E61" s="133">
        <f>E45/E42</f>
        <v>0.16272342334023657</v>
      </c>
      <c r="F61" s="133">
        <f>F45/F42</f>
        <v>0.17093526057700367</v>
      </c>
      <c r="G61" s="134"/>
      <c r="H61" s="134"/>
      <c r="I61" s="135" t="s">
        <v>36</v>
      </c>
      <c r="J61" s="135" t="s">
        <v>36</v>
      </c>
    </row>
    <row r="62" spans="1:10" ht="45.75" customHeight="1">
      <c r="A62" s="21" t="s">
        <v>53</v>
      </c>
      <c r="B62" s="155">
        <v>5014</v>
      </c>
      <c r="C62" s="133">
        <f>IF(AND(C46&lt;0,C99&lt;0),C46/C99*-1,C46/C99)</f>
        <v>-0.24148673888681377</v>
      </c>
      <c r="D62" s="133">
        <f>IF(AND(D46&lt;0,D99&lt;0),D46/D99*-1,D46/D99)</f>
        <v>1.6393442621519484E-6</v>
      </c>
      <c r="E62" s="133">
        <f>IF(AND(E46&lt;0,E99&lt;0),E46/E99*-1,E46/E99)</f>
        <v>-3.4426229508292144E-5</v>
      </c>
      <c r="F62" s="133">
        <f>IF(AND(F46&lt;0,F99&lt;0),F46/F99*-1,F46/F99)</f>
        <v>2.6845637583501962E-6</v>
      </c>
      <c r="G62" s="136"/>
      <c r="H62" s="136"/>
      <c r="I62" s="137" t="s">
        <v>36</v>
      </c>
      <c r="J62" s="137" t="s">
        <v>36</v>
      </c>
    </row>
    <row r="63" spans="1:10" ht="45.75" customHeight="1">
      <c r="A63" s="33" t="s">
        <v>54</v>
      </c>
      <c r="B63" s="155">
        <v>5015</v>
      </c>
      <c r="C63" s="133">
        <f>(C46/C89)</f>
        <v>-0.13949190145610985</v>
      </c>
      <c r="D63" s="133">
        <f>(D46/D89)</f>
        <v>1.5052986511209786E-6</v>
      </c>
      <c r="E63" s="133">
        <f>(E46/E89)</f>
        <v>-2.4567725028730443E-5</v>
      </c>
      <c r="F63" s="133">
        <f>(F46/F89)</f>
        <v>2.2554779921406698E-6</v>
      </c>
      <c r="G63" s="136"/>
      <c r="H63" s="136"/>
      <c r="I63" s="137" t="s">
        <v>36</v>
      </c>
      <c r="J63" s="137" t="s">
        <v>36</v>
      </c>
    </row>
    <row r="64" spans="1:10" ht="131.25" customHeight="1">
      <c r="A64" s="33" t="s">
        <v>55</v>
      </c>
      <c r="B64" s="155">
        <v>5016</v>
      </c>
      <c r="C64" s="134"/>
      <c r="D64" s="133">
        <f>((D42-C42)/C42)-((D77-100)/100)</f>
        <v>0.49223558928487943</v>
      </c>
      <c r="E64" s="133">
        <f>((E42-C42)/C42)-((E77-100)/100)</f>
        <v>0.49223299205767923</v>
      </c>
      <c r="F64" s="133">
        <f>((F42-D42)/D42)-((F77-100)/100)</f>
        <v>1.037805338124296</v>
      </c>
      <c r="G64" s="133">
        <f>((G42-F42)/F42)-((G77-100)/100)</f>
        <v>1.0899976358556804</v>
      </c>
      <c r="H64" s="133">
        <f>((H42-G42)/G42)-((H77-100)/100)</f>
        <v>1.0699892718876813</v>
      </c>
      <c r="I64" s="136"/>
      <c r="J64" s="136"/>
    </row>
    <row r="65" spans="1:10">
      <c r="A65" s="32" t="s">
        <v>56</v>
      </c>
      <c r="B65" s="155"/>
      <c r="C65" s="134"/>
      <c r="D65" s="134"/>
      <c r="E65" s="134"/>
      <c r="F65" s="134"/>
      <c r="G65" s="136"/>
      <c r="H65" s="136"/>
      <c r="I65" s="136"/>
      <c r="J65" s="136"/>
    </row>
    <row r="66" spans="1:10" ht="75">
      <c r="A66" s="34" t="s">
        <v>57</v>
      </c>
      <c r="B66" s="154">
        <v>5020</v>
      </c>
      <c r="C66" s="133">
        <f>C99/(C90+C92)</f>
        <v>1635.9444444444443</v>
      </c>
      <c r="D66" s="133" t="e">
        <f>D99/(D90+D92)</f>
        <v>#DIV/0!</v>
      </c>
      <c r="E66" s="133" t="e">
        <f>E99/(E90+E92)</f>
        <v>#DIV/0!</v>
      </c>
      <c r="F66" s="133" t="e">
        <f>F99/(F90+F92)</f>
        <v>#DIV/0!</v>
      </c>
      <c r="G66" s="134"/>
      <c r="H66" s="134"/>
      <c r="I66" s="135" t="s">
        <v>36</v>
      </c>
      <c r="J66" s="135" t="s">
        <v>36</v>
      </c>
    </row>
    <row r="67" spans="1:10" ht="37.5">
      <c r="A67" s="21" t="s">
        <v>58</v>
      </c>
      <c r="B67" s="154">
        <v>5021</v>
      </c>
      <c r="C67" s="133" t="e">
        <f>C45/ABS('I. Інф. до фін.плану'!C81)</f>
        <v>#VALUE!</v>
      </c>
      <c r="D67" s="133" t="e">
        <f>D45/ABS('I. Інф. до фін.плану'!D81)</f>
        <v>#VALUE!</v>
      </c>
      <c r="E67" s="133" t="e">
        <f>E45/ABS('I. Інф. до фін.плану'!E81)</f>
        <v>#VALUE!</v>
      </c>
      <c r="F67" s="133" t="e">
        <f>F45/ABS('I. Інф. до фін.плану'!F81)</f>
        <v>#DIV/0!</v>
      </c>
      <c r="G67" s="134"/>
      <c r="H67" s="134"/>
      <c r="I67" s="135" t="s">
        <v>36</v>
      </c>
      <c r="J67" s="135" t="s">
        <v>36</v>
      </c>
    </row>
    <row r="68" spans="1:10" ht="93.75">
      <c r="A68" s="21" t="s">
        <v>59</v>
      </c>
      <c r="B68" s="154">
        <v>5022</v>
      </c>
      <c r="C68" s="133">
        <f>((C93+C91)-(C88+C87))/C45</f>
        <v>0.35369323874794478</v>
      </c>
      <c r="D68" s="133">
        <f>((D93+D91)-(D88+D87))/D45</f>
        <v>-8.1049756445481944E-2</v>
      </c>
      <c r="E68" s="133">
        <f>((E93+E91)-(E88+E87))/E45</f>
        <v>-8.1064210961502639E-2</v>
      </c>
      <c r="F68" s="133">
        <f>((F93+F91)-(F88+F87))/F45</f>
        <v>-7.4358287974777698E-2</v>
      </c>
      <c r="G68" s="134"/>
      <c r="H68" s="134"/>
      <c r="I68" s="135" t="s">
        <v>36</v>
      </c>
      <c r="J68" s="135" t="s">
        <v>36</v>
      </c>
    </row>
    <row r="69" spans="1:10" ht="63" customHeight="1">
      <c r="A69" s="21" t="s">
        <v>60</v>
      </c>
      <c r="B69" s="154">
        <v>5023</v>
      </c>
      <c r="C69" s="133">
        <f>(C93+C91)/C99</f>
        <v>0</v>
      </c>
      <c r="D69" s="133">
        <f>(D93+D91)/D99</f>
        <v>0</v>
      </c>
      <c r="E69" s="133">
        <f>(E93+E91)/E99</f>
        <v>0</v>
      </c>
      <c r="F69" s="133">
        <f>(F93+F91)/F99</f>
        <v>0</v>
      </c>
      <c r="G69" s="134"/>
      <c r="H69" s="134"/>
      <c r="I69" s="135" t="s">
        <v>36</v>
      </c>
      <c r="J69" s="135" t="s">
        <v>36</v>
      </c>
    </row>
    <row r="70" spans="1:10" ht="75">
      <c r="A70" s="21" t="s">
        <v>61</v>
      </c>
      <c r="B70" s="154">
        <v>5024</v>
      </c>
      <c r="C70" s="133">
        <f>(C90+C92)/C89</f>
        <v>3.5309141340531165E-4</v>
      </c>
      <c r="D70" s="133">
        <f>(D90+D92)/D89</f>
        <v>0</v>
      </c>
      <c r="E70" s="133">
        <f>(E90+E92)/E89</f>
        <v>0</v>
      </c>
      <c r="F70" s="133">
        <f>(F90+F92)/F89</f>
        <v>0</v>
      </c>
      <c r="G70" s="136"/>
      <c r="H70" s="136"/>
      <c r="I70" s="137" t="s">
        <v>36</v>
      </c>
      <c r="J70" s="137" t="s">
        <v>36</v>
      </c>
    </row>
    <row r="71" spans="1:10">
      <c r="A71" s="32" t="s">
        <v>62</v>
      </c>
      <c r="B71" s="154"/>
      <c r="C71" s="134"/>
      <c r="D71" s="134"/>
      <c r="E71" s="134"/>
      <c r="F71" s="134"/>
      <c r="G71" s="136"/>
      <c r="H71" s="136"/>
      <c r="I71" s="137"/>
      <c r="J71" s="137"/>
    </row>
    <row r="72" spans="1:10" ht="58.5" customHeight="1">
      <c r="A72" s="21" t="s">
        <v>63</v>
      </c>
      <c r="B72" s="154">
        <v>5030</v>
      </c>
      <c r="C72" s="133">
        <f>C83/C92</f>
        <v>587.54999999999995</v>
      </c>
      <c r="D72" s="133" t="e">
        <f>D83/D92</f>
        <v>#DIV/0!</v>
      </c>
      <c r="E72" s="133" t="e">
        <f>E83/E92</f>
        <v>#DIV/0!</v>
      </c>
      <c r="F72" s="133" t="e">
        <f>F83/F92</f>
        <v>#DIV/0!</v>
      </c>
      <c r="G72" s="136"/>
      <c r="H72" s="136"/>
      <c r="I72" s="137" t="s">
        <v>36</v>
      </c>
      <c r="J72" s="137" t="s">
        <v>36</v>
      </c>
    </row>
    <row r="73" spans="1:10" ht="56.25">
      <c r="A73" s="21" t="s">
        <v>64</v>
      </c>
      <c r="B73" s="154">
        <v>5031</v>
      </c>
      <c r="C73" s="133">
        <f>(C83-C84)/C92</f>
        <v>29.472222222222221</v>
      </c>
      <c r="D73" s="133" t="e">
        <f>(D83-D84)/D92</f>
        <v>#DIV/0!</v>
      </c>
      <c r="E73" s="133" t="e">
        <f>(E83-E84)/E92</f>
        <v>#DIV/0!</v>
      </c>
      <c r="F73" s="133" t="e">
        <f>(F83-F84)/F92</f>
        <v>#DIV/0!</v>
      </c>
      <c r="G73" s="136"/>
      <c r="H73" s="136"/>
      <c r="I73" s="137" t="s">
        <v>36</v>
      </c>
      <c r="J73" s="137" t="s">
        <v>36</v>
      </c>
    </row>
    <row r="74" spans="1:10" ht="75">
      <c r="A74" s="21" t="s">
        <v>65</v>
      </c>
      <c r="B74" s="154">
        <v>5032</v>
      </c>
      <c r="C74" s="133">
        <f>(C88+C87)/C92</f>
        <v>29.416666666666668</v>
      </c>
      <c r="D74" s="133" t="e">
        <f>(D88+D87)/D92</f>
        <v>#DIV/0!</v>
      </c>
      <c r="E74" s="133" t="e">
        <f>(E88+E87)/E92</f>
        <v>#DIV/0!</v>
      </c>
      <c r="F74" s="133" t="e">
        <f>(F88+F87)/F92</f>
        <v>#DIV/0!</v>
      </c>
      <c r="G74" s="136"/>
      <c r="H74" s="136"/>
      <c r="I74" s="137" t="s">
        <v>36</v>
      </c>
      <c r="J74" s="137" t="s">
        <v>36</v>
      </c>
    </row>
    <row r="75" spans="1:10" ht="75">
      <c r="A75" s="21" t="s">
        <v>66</v>
      </c>
      <c r="B75" s="154">
        <v>5033</v>
      </c>
      <c r="C75" s="133">
        <f>C85*365/C42</f>
        <v>4.7399396404398665E-4</v>
      </c>
      <c r="D75" s="133">
        <f>D85*365/D42</f>
        <v>0</v>
      </c>
      <c r="E75" s="133">
        <f>E85*365/E42</f>
        <v>0</v>
      </c>
      <c r="F75" s="133">
        <f>F85*365/F42</f>
        <v>0</v>
      </c>
      <c r="G75" s="136"/>
      <c r="H75" s="136"/>
      <c r="I75" s="137" t="s">
        <v>36</v>
      </c>
      <c r="J75" s="137" t="s">
        <v>36</v>
      </c>
    </row>
    <row r="76" spans="1:10" ht="75">
      <c r="A76" s="21" t="s">
        <v>67</v>
      </c>
      <c r="B76" s="154">
        <v>5034</v>
      </c>
      <c r="C76" s="133">
        <f>C94*365/ABS(C43)</f>
        <v>9.314655110539756E-2</v>
      </c>
      <c r="D76" s="133">
        <f>D94*365/ABS(D43)</f>
        <v>0</v>
      </c>
      <c r="E76" s="133">
        <f>E94*365/ABS(E43)</f>
        <v>0</v>
      </c>
      <c r="F76" s="133">
        <f>F94*365/ABS(F43)</f>
        <v>0</v>
      </c>
      <c r="G76" s="136"/>
      <c r="H76" s="136"/>
      <c r="I76" s="137" t="s">
        <v>36</v>
      </c>
      <c r="J76" s="137" t="s">
        <v>36</v>
      </c>
    </row>
    <row r="77" spans="1:10" ht="37.5">
      <c r="A77" s="21" t="s">
        <v>68</v>
      </c>
      <c r="B77" s="154">
        <v>5040</v>
      </c>
      <c r="C77" s="138"/>
      <c r="D77" s="138"/>
      <c r="E77" s="138"/>
      <c r="F77" s="138"/>
      <c r="G77" s="139"/>
      <c r="H77" s="139"/>
      <c r="I77" s="140" t="s">
        <v>36</v>
      </c>
      <c r="J77" s="140" t="s">
        <v>36</v>
      </c>
    </row>
    <row r="78" spans="1:10" ht="24.95" customHeight="1">
      <c r="A78" s="209" t="s">
        <v>69</v>
      </c>
      <c r="B78" s="208"/>
      <c r="C78" s="208"/>
      <c r="D78" s="208"/>
      <c r="E78" s="208"/>
      <c r="F78" s="208"/>
      <c r="G78" s="208"/>
      <c r="H78" s="208"/>
      <c r="I78" s="208"/>
      <c r="J78" s="208"/>
    </row>
    <row r="79" spans="1:10" ht="18.75" customHeight="1">
      <c r="A79" s="21" t="s">
        <v>70</v>
      </c>
      <c r="B79" s="60">
        <v>6000</v>
      </c>
      <c r="C79" s="26"/>
      <c r="D79" s="26"/>
      <c r="E79" s="26"/>
      <c r="F79" s="26"/>
      <c r="G79" s="8" t="s">
        <v>36</v>
      </c>
      <c r="H79" s="8" t="s">
        <v>36</v>
      </c>
      <c r="I79" s="8" t="s">
        <v>36</v>
      </c>
      <c r="J79" s="8" t="s">
        <v>36</v>
      </c>
    </row>
    <row r="80" spans="1:10" ht="18.75" customHeight="1">
      <c r="A80" s="21" t="s">
        <v>71</v>
      </c>
      <c r="B80" s="60">
        <v>6001</v>
      </c>
      <c r="C80" s="39">
        <f>C81-C82</f>
        <v>40402.400000000001</v>
      </c>
      <c r="D80" s="39">
        <f>D81-D82</f>
        <v>32716</v>
      </c>
      <c r="E80" s="39">
        <f>E81-E82</f>
        <v>32239</v>
      </c>
      <c r="F80" s="39">
        <f>F81-F82</f>
        <v>73173</v>
      </c>
      <c r="G80" s="8" t="s">
        <v>36</v>
      </c>
      <c r="H80" s="8" t="s">
        <v>36</v>
      </c>
      <c r="I80" s="8" t="s">
        <v>36</v>
      </c>
      <c r="J80" s="8" t="s">
        <v>36</v>
      </c>
    </row>
    <row r="81" spans="1:10" ht="18.75" customHeight="1">
      <c r="A81" s="21" t="s">
        <v>72</v>
      </c>
      <c r="B81" s="60">
        <v>6002</v>
      </c>
      <c r="C81" s="26">
        <v>62944.4</v>
      </c>
      <c r="D81" s="26">
        <v>66468</v>
      </c>
      <c r="E81" s="26">
        <v>66818</v>
      </c>
      <c r="F81" s="26">
        <v>110860</v>
      </c>
      <c r="G81" s="8" t="s">
        <v>36</v>
      </c>
      <c r="H81" s="8" t="s">
        <v>36</v>
      </c>
      <c r="I81" s="8" t="s">
        <v>36</v>
      </c>
      <c r="J81" s="8" t="s">
        <v>36</v>
      </c>
    </row>
    <row r="82" spans="1:10" ht="18.75" customHeight="1">
      <c r="A82" s="21" t="s">
        <v>73</v>
      </c>
      <c r="B82" s="60">
        <v>6003</v>
      </c>
      <c r="C82" s="26">
        <v>22542</v>
      </c>
      <c r="D82" s="26">
        <v>33752</v>
      </c>
      <c r="E82" s="26">
        <v>34579</v>
      </c>
      <c r="F82" s="26">
        <v>37687</v>
      </c>
      <c r="G82" s="8" t="s">
        <v>36</v>
      </c>
      <c r="H82" s="8" t="s">
        <v>36</v>
      </c>
      <c r="I82" s="8" t="s">
        <v>36</v>
      </c>
      <c r="J82" s="8" t="s">
        <v>36</v>
      </c>
    </row>
    <row r="83" spans="1:10" ht="18.75" customHeight="1">
      <c r="A83" s="21" t="s">
        <v>74</v>
      </c>
      <c r="B83" s="60">
        <v>6010</v>
      </c>
      <c r="C83" s="26">
        <f>C84+C85+C86+C88</f>
        <v>10575.9</v>
      </c>
      <c r="D83" s="26">
        <f>D84+D88</f>
        <v>10500</v>
      </c>
      <c r="E83" s="26">
        <f>E84+E88</f>
        <v>10500</v>
      </c>
      <c r="F83" s="26">
        <f>F84+F88</f>
        <v>15500</v>
      </c>
      <c r="G83" s="8" t="s">
        <v>36</v>
      </c>
      <c r="H83" s="8" t="s">
        <v>36</v>
      </c>
      <c r="I83" s="8" t="s">
        <v>36</v>
      </c>
      <c r="J83" s="8" t="s">
        <v>36</v>
      </c>
    </row>
    <row r="84" spans="1:10" ht="18.75" customHeight="1">
      <c r="A84" s="21" t="s">
        <v>75</v>
      </c>
      <c r="B84" s="60">
        <v>6011</v>
      </c>
      <c r="C84" s="26">
        <v>10045.4</v>
      </c>
      <c r="D84" s="26">
        <v>10000</v>
      </c>
      <c r="E84" s="26">
        <v>10000</v>
      </c>
      <c r="F84" s="26">
        <v>15000</v>
      </c>
      <c r="G84" s="8" t="s">
        <v>36</v>
      </c>
      <c r="H84" s="8" t="s">
        <v>36</v>
      </c>
      <c r="I84" s="8" t="s">
        <v>36</v>
      </c>
      <c r="J84" s="8" t="s">
        <v>36</v>
      </c>
    </row>
    <row r="85" spans="1:10" ht="18.75" customHeight="1">
      <c r="A85" s="21" t="s">
        <v>76</v>
      </c>
      <c r="B85" s="60">
        <v>6012</v>
      </c>
      <c r="C85" s="26">
        <v>0.1</v>
      </c>
      <c r="D85" s="26"/>
      <c r="E85" s="26"/>
      <c r="F85" s="26"/>
      <c r="G85" s="8" t="s">
        <v>36</v>
      </c>
      <c r="H85" s="8" t="s">
        <v>36</v>
      </c>
      <c r="I85" s="8" t="s">
        <v>36</v>
      </c>
      <c r="J85" s="8" t="s">
        <v>36</v>
      </c>
    </row>
    <row r="86" spans="1:10" ht="18.600000000000001" customHeight="1">
      <c r="A86" s="21" t="s">
        <v>77</v>
      </c>
      <c r="B86" s="60">
        <v>6013</v>
      </c>
      <c r="C86" s="26">
        <v>0.9</v>
      </c>
      <c r="D86" s="26"/>
      <c r="E86" s="26"/>
      <c r="F86" s="26"/>
      <c r="G86" s="8" t="s">
        <v>36</v>
      </c>
      <c r="H86" s="8" t="s">
        <v>36</v>
      </c>
      <c r="I86" s="8" t="s">
        <v>36</v>
      </c>
      <c r="J86" s="8" t="s">
        <v>36</v>
      </c>
    </row>
    <row r="87" spans="1:10" ht="18.600000000000001" customHeight="1">
      <c r="A87" s="21" t="s">
        <v>78</v>
      </c>
      <c r="B87" s="60">
        <v>6014</v>
      </c>
      <c r="C87" s="26"/>
      <c r="D87" s="26"/>
      <c r="E87" s="26"/>
      <c r="F87" s="26"/>
      <c r="G87" s="8" t="s">
        <v>36</v>
      </c>
      <c r="H87" s="8" t="s">
        <v>36</v>
      </c>
      <c r="I87" s="8" t="s">
        <v>36</v>
      </c>
      <c r="J87" s="8" t="s">
        <v>36</v>
      </c>
    </row>
    <row r="88" spans="1:10" ht="18.600000000000001" customHeight="1">
      <c r="A88" s="21" t="s">
        <v>79</v>
      </c>
      <c r="B88" s="60">
        <v>6015</v>
      </c>
      <c r="C88" s="26">
        <v>529.5</v>
      </c>
      <c r="D88" s="26">
        <v>500</v>
      </c>
      <c r="E88" s="26">
        <v>500</v>
      </c>
      <c r="F88" s="26">
        <v>500</v>
      </c>
      <c r="G88" s="8" t="s">
        <v>36</v>
      </c>
      <c r="H88" s="8" t="s">
        <v>36</v>
      </c>
      <c r="I88" s="8" t="s">
        <v>36</v>
      </c>
      <c r="J88" s="8" t="s">
        <v>36</v>
      </c>
    </row>
    <row r="89" spans="1:10" s="3" customFormat="1" ht="20.100000000000001" customHeight="1">
      <c r="A89" s="20" t="s">
        <v>80</v>
      </c>
      <c r="B89" s="146">
        <v>6020</v>
      </c>
      <c r="C89" s="38">
        <f>C80+C83</f>
        <v>50978.3</v>
      </c>
      <c r="D89" s="38">
        <f>D80+D88</f>
        <v>33216</v>
      </c>
      <c r="E89" s="38">
        <f>E80+E83</f>
        <v>42739</v>
      </c>
      <c r="F89" s="38">
        <f>F80+F83</f>
        <v>88673</v>
      </c>
      <c r="G89" s="37" t="s">
        <v>36</v>
      </c>
      <c r="H89" s="37" t="s">
        <v>36</v>
      </c>
      <c r="I89" s="37" t="s">
        <v>36</v>
      </c>
      <c r="J89" s="37" t="s">
        <v>36</v>
      </c>
    </row>
    <row r="90" spans="1:10" ht="18.600000000000001" customHeight="1">
      <c r="A90" s="21" t="s">
        <v>81</v>
      </c>
      <c r="B90" s="60">
        <v>6030</v>
      </c>
      <c r="C90" s="26"/>
      <c r="D90" s="26"/>
      <c r="E90" s="26"/>
      <c r="F90" s="26"/>
      <c r="G90" s="8" t="s">
        <v>36</v>
      </c>
      <c r="H90" s="8" t="s">
        <v>36</v>
      </c>
      <c r="I90" s="8" t="s">
        <v>36</v>
      </c>
      <c r="J90" s="8" t="s">
        <v>36</v>
      </c>
    </row>
    <row r="91" spans="1:10" ht="18.600000000000001" customHeight="1">
      <c r="A91" s="21" t="s">
        <v>82</v>
      </c>
      <c r="B91" s="60">
        <v>6031</v>
      </c>
      <c r="C91" s="26"/>
      <c r="D91" s="26"/>
      <c r="E91" s="26"/>
      <c r="F91" s="26"/>
      <c r="G91" s="8" t="s">
        <v>36</v>
      </c>
      <c r="H91" s="8" t="s">
        <v>36</v>
      </c>
      <c r="I91" s="8" t="s">
        <v>36</v>
      </c>
      <c r="J91" s="8" t="s">
        <v>36</v>
      </c>
    </row>
    <row r="92" spans="1:10" ht="18.600000000000001" customHeight="1">
      <c r="A92" s="21" t="s">
        <v>83</v>
      </c>
      <c r="B92" s="60">
        <v>6040</v>
      </c>
      <c r="C92" s="26">
        <v>18</v>
      </c>
      <c r="D92" s="26"/>
      <c r="E92" s="26"/>
      <c r="F92" s="26"/>
      <c r="G92" s="8" t="s">
        <v>36</v>
      </c>
      <c r="H92" s="8" t="s">
        <v>36</v>
      </c>
      <c r="I92" s="8" t="s">
        <v>36</v>
      </c>
      <c r="J92" s="8" t="s">
        <v>36</v>
      </c>
    </row>
    <row r="93" spans="1:10" ht="18.600000000000001" customHeight="1">
      <c r="A93" s="21" t="s">
        <v>84</v>
      </c>
      <c r="B93" s="60">
        <v>6041</v>
      </c>
      <c r="C93" s="26"/>
      <c r="D93" s="26"/>
      <c r="E93" s="26"/>
      <c r="F93" s="26"/>
      <c r="G93" s="8" t="s">
        <v>36</v>
      </c>
      <c r="H93" s="8" t="s">
        <v>36</v>
      </c>
      <c r="I93" s="8" t="s">
        <v>36</v>
      </c>
      <c r="J93" s="8" t="s">
        <v>36</v>
      </c>
    </row>
    <row r="94" spans="1:10" ht="18.75" customHeight="1">
      <c r="A94" s="21" t="s">
        <v>85</v>
      </c>
      <c r="B94" s="60">
        <v>6042</v>
      </c>
      <c r="C94" s="26">
        <v>16</v>
      </c>
      <c r="D94" s="26"/>
      <c r="E94" s="26"/>
      <c r="F94" s="26"/>
      <c r="G94" s="8" t="s">
        <v>36</v>
      </c>
      <c r="H94" s="8" t="s">
        <v>36</v>
      </c>
      <c r="I94" s="8" t="s">
        <v>36</v>
      </c>
      <c r="J94" s="8" t="s">
        <v>36</v>
      </c>
    </row>
    <row r="95" spans="1:10" ht="19.5" customHeight="1">
      <c r="A95" s="21" t="s">
        <v>86</v>
      </c>
      <c r="B95" s="60">
        <v>6043</v>
      </c>
      <c r="C95" s="26">
        <v>2.2999999999999998</v>
      </c>
      <c r="D95" s="26"/>
      <c r="E95" s="26"/>
      <c r="F95" s="26"/>
      <c r="G95" s="8" t="s">
        <v>36</v>
      </c>
      <c r="H95" s="8" t="s">
        <v>36</v>
      </c>
      <c r="I95" s="8" t="s">
        <v>36</v>
      </c>
      <c r="J95" s="8" t="s">
        <v>36</v>
      </c>
    </row>
    <row r="96" spans="1:10" s="3" customFormat="1" ht="18.75" customHeight="1">
      <c r="A96" s="20" t="s">
        <v>87</v>
      </c>
      <c r="B96" s="146">
        <v>6050</v>
      </c>
      <c r="C96" s="50"/>
      <c r="D96" s="50"/>
      <c r="E96" s="50"/>
      <c r="F96" s="50"/>
      <c r="G96" s="37" t="s">
        <v>36</v>
      </c>
      <c r="H96" s="37" t="s">
        <v>36</v>
      </c>
      <c r="I96" s="37" t="s">
        <v>36</v>
      </c>
      <c r="J96" s="37" t="s">
        <v>36</v>
      </c>
    </row>
    <row r="97" spans="1:10" ht="18.75" customHeight="1">
      <c r="A97" s="21" t="s">
        <v>88</v>
      </c>
      <c r="B97" s="60">
        <v>6060</v>
      </c>
      <c r="C97" s="26"/>
      <c r="D97" s="26"/>
      <c r="E97" s="26"/>
      <c r="F97" s="26"/>
      <c r="G97" s="8" t="s">
        <v>36</v>
      </c>
      <c r="H97" s="8" t="s">
        <v>36</v>
      </c>
      <c r="I97" s="8" t="s">
        <v>36</v>
      </c>
      <c r="J97" s="8" t="s">
        <v>36</v>
      </c>
    </row>
    <row r="98" spans="1:10" ht="18.75" customHeight="1">
      <c r="A98" s="21" t="s">
        <v>89</v>
      </c>
      <c r="B98" s="60">
        <v>6070</v>
      </c>
      <c r="C98" s="26"/>
      <c r="D98" s="26"/>
      <c r="E98" s="26"/>
      <c r="F98" s="26"/>
      <c r="G98" s="8" t="s">
        <v>36</v>
      </c>
      <c r="H98" s="8" t="s">
        <v>36</v>
      </c>
      <c r="I98" s="8" t="s">
        <v>36</v>
      </c>
      <c r="J98" s="8" t="s">
        <v>36</v>
      </c>
    </row>
    <row r="99" spans="1:10" s="3" customFormat="1" ht="18.75" customHeight="1">
      <c r="A99" s="20" t="s">
        <v>90</v>
      </c>
      <c r="B99" s="146">
        <v>6080</v>
      </c>
      <c r="C99" s="38">
        <v>29447</v>
      </c>
      <c r="D99" s="38">
        <v>30500</v>
      </c>
      <c r="E99" s="38">
        <v>30500</v>
      </c>
      <c r="F99" s="38">
        <v>74500</v>
      </c>
      <c r="G99" s="37" t="s">
        <v>36</v>
      </c>
      <c r="H99" s="37" t="s">
        <v>36</v>
      </c>
      <c r="I99" s="37" t="s">
        <v>36</v>
      </c>
      <c r="J99" s="37" t="s">
        <v>36</v>
      </c>
    </row>
    <row r="100" spans="1:10" s="3" customFormat="1" ht="27" customHeight="1">
      <c r="A100" s="208" t="s">
        <v>91</v>
      </c>
      <c r="B100" s="208"/>
      <c r="C100" s="208"/>
      <c r="D100" s="208"/>
      <c r="E100" s="208"/>
      <c r="F100" s="208"/>
      <c r="G100" s="208"/>
      <c r="H100" s="208"/>
      <c r="I100" s="208"/>
      <c r="J100" s="208"/>
    </row>
    <row r="101" spans="1:10" s="3" customFormat="1" ht="18.75" customHeight="1">
      <c r="A101" s="108" t="s">
        <v>92</v>
      </c>
      <c r="B101" s="147">
        <v>7000</v>
      </c>
      <c r="C101" s="146"/>
      <c r="D101" s="146"/>
      <c r="E101" s="146"/>
      <c r="F101" s="39">
        <f>'ІV кап. інвеат. V кред. '!C37</f>
        <v>0</v>
      </c>
      <c r="G101" s="146"/>
      <c r="H101" s="146"/>
      <c r="I101" s="146"/>
      <c r="J101" s="146"/>
    </row>
    <row r="102" spans="1:10" s="3" customFormat="1" ht="18.75" customHeight="1">
      <c r="A102" s="32" t="s">
        <v>93</v>
      </c>
      <c r="B102" s="109" t="s">
        <v>94</v>
      </c>
      <c r="C102" s="39">
        <f>SUM(C103:C105)</f>
        <v>0</v>
      </c>
      <c r="D102" s="39">
        <f>SUM(D103:D105)</f>
        <v>0</v>
      </c>
      <c r="E102" s="39">
        <f>SUM(E103:E105)</f>
        <v>0</v>
      </c>
      <c r="F102" s="39">
        <f>SUM(F103:F105)</f>
        <v>0</v>
      </c>
      <c r="G102" s="38"/>
      <c r="H102" s="38"/>
      <c r="I102" s="38"/>
      <c r="J102" s="38"/>
    </row>
    <row r="103" spans="1:10" s="3" customFormat="1" ht="18.75" customHeight="1">
      <c r="A103" s="21" t="s">
        <v>95</v>
      </c>
      <c r="B103" s="110" t="s">
        <v>96</v>
      </c>
      <c r="C103" s="42"/>
      <c r="D103" s="42"/>
      <c r="E103" s="42"/>
      <c r="F103" s="26">
        <f>'ІV кап. інвеат. V кред. '!E28</f>
        <v>0</v>
      </c>
      <c r="G103" s="26" t="s">
        <v>36</v>
      </c>
      <c r="H103" s="26" t="s">
        <v>36</v>
      </c>
      <c r="I103" s="26" t="s">
        <v>36</v>
      </c>
      <c r="J103" s="26" t="s">
        <v>36</v>
      </c>
    </row>
    <row r="104" spans="1:10" s="3" customFormat="1" ht="18.75" customHeight="1">
      <c r="A104" s="21" t="s">
        <v>97</v>
      </c>
      <c r="B104" s="110" t="s">
        <v>98</v>
      </c>
      <c r="C104" s="26"/>
      <c r="D104" s="26"/>
      <c r="E104" s="26"/>
      <c r="F104" s="26">
        <f>'ІV кап. інвеат. V кред. '!E31</f>
        <v>0</v>
      </c>
      <c r="G104" s="26" t="s">
        <v>36</v>
      </c>
      <c r="H104" s="26" t="s">
        <v>36</v>
      </c>
      <c r="I104" s="26" t="s">
        <v>36</v>
      </c>
      <c r="J104" s="26" t="s">
        <v>36</v>
      </c>
    </row>
    <row r="105" spans="1:10" s="3" customFormat="1" ht="18.75" customHeight="1">
      <c r="A105" s="21" t="s">
        <v>99</v>
      </c>
      <c r="B105" s="110" t="s">
        <v>100</v>
      </c>
      <c r="C105" s="26"/>
      <c r="D105" s="26"/>
      <c r="E105" s="26"/>
      <c r="F105" s="26">
        <f>'ІV кап. інвеат. V кред. '!E34</f>
        <v>0</v>
      </c>
      <c r="G105" s="26" t="s">
        <v>36</v>
      </c>
      <c r="H105" s="26" t="s">
        <v>36</v>
      </c>
      <c r="I105" s="26" t="s">
        <v>36</v>
      </c>
      <c r="J105" s="26" t="s">
        <v>36</v>
      </c>
    </row>
    <row r="106" spans="1:10" s="3" customFormat="1" ht="18.75" customHeight="1">
      <c r="A106" s="20" t="s">
        <v>101</v>
      </c>
      <c r="B106" s="111" t="s">
        <v>102</v>
      </c>
      <c r="C106" s="39">
        <f>SUM(C107:C109)</f>
        <v>0</v>
      </c>
      <c r="D106" s="39">
        <f>SUM(D107:D109)</f>
        <v>0</v>
      </c>
      <c r="E106" s="39">
        <f>SUM(E107:E109)</f>
        <v>0</v>
      </c>
      <c r="F106" s="39">
        <f>SUM(F107:F109)</f>
        <v>0</v>
      </c>
      <c r="G106" s="38"/>
      <c r="H106" s="38"/>
      <c r="I106" s="38"/>
      <c r="J106" s="38"/>
    </row>
    <row r="107" spans="1:10" s="3" customFormat="1" ht="18.75" customHeight="1">
      <c r="A107" s="21" t="s">
        <v>95</v>
      </c>
      <c r="B107" s="110" t="s">
        <v>103</v>
      </c>
      <c r="C107" s="26"/>
      <c r="D107" s="26"/>
      <c r="E107" s="26"/>
      <c r="F107" s="26" t="str">
        <f>'ІV кап. інвеат. V кред. '!F28</f>
        <v>(    )</v>
      </c>
      <c r="G107" s="26" t="s">
        <v>36</v>
      </c>
      <c r="H107" s="26" t="s">
        <v>36</v>
      </c>
      <c r="I107" s="26" t="s">
        <v>36</v>
      </c>
      <c r="J107" s="26" t="s">
        <v>36</v>
      </c>
    </row>
    <row r="108" spans="1:10" s="3" customFormat="1" ht="18.75" customHeight="1">
      <c r="A108" s="21" t="s">
        <v>97</v>
      </c>
      <c r="B108" s="110" t="s">
        <v>104</v>
      </c>
      <c r="C108" s="26"/>
      <c r="D108" s="26"/>
      <c r="E108" s="26"/>
      <c r="F108" s="26" t="str">
        <f>'ІV кап. інвеат. V кред. '!F31</f>
        <v>(    )</v>
      </c>
      <c r="G108" s="26" t="s">
        <v>36</v>
      </c>
      <c r="H108" s="26" t="s">
        <v>36</v>
      </c>
      <c r="I108" s="26" t="s">
        <v>36</v>
      </c>
      <c r="J108" s="26" t="s">
        <v>36</v>
      </c>
    </row>
    <row r="109" spans="1:10" ht="18.75" customHeight="1">
      <c r="A109" s="21" t="s">
        <v>99</v>
      </c>
      <c r="B109" s="110" t="s">
        <v>105</v>
      </c>
      <c r="C109" s="26"/>
      <c r="D109" s="26"/>
      <c r="E109" s="26"/>
      <c r="F109" s="26" t="str">
        <f>'ІV кап. інвеат. V кред. '!F34</f>
        <v>(    )</v>
      </c>
      <c r="G109" s="26" t="s">
        <v>36</v>
      </c>
      <c r="H109" s="26" t="s">
        <v>36</v>
      </c>
      <c r="I109" s="26" t="s">
        <v>36</v>
      </c>
      <c r="J109" s="26" t="s">
        <v>36</v>
      </c>
    </row>
    <row r="110" spans="1:10" ht="18.75" customHeight="1">
      <c r="A110" s="112" t="s">
        <v>106</v>
      </c>
      <c r="B110" s="147">
        <v>7030</v>
      </c>
      <c r="C110" s="38"/>
      <c r="D110" s="38"/>
      <c r="E110" s="38"/>
      <c r="F110" s="39">
        <f>'ІV кап. інвеат. V кред. '!L37</f>
        <v>0</v>
      </c>
      <c r="G110" s="38"/>
      <c r="H110" s="38"/>
      <c r="I110" s="38"/>
      <c r="J110" s="38"/>
    </row>
    <row r="111" spans="1:10" ht="27" customHeight="1">
      <c r="A111" s="208" t="s">
        <v>107</v>
      </c>
      <c r="B111" s="208"/>
      <c r="C111" s="208"/>
      <c r="D111" s="208"/>
      <c r="E111" s="208"/>
      <c r="F111" s="208"/>
      <c r="G111" s="208"/>
      <c r="H111" s="208"/>
      <c r="I111" s="208"/>
      <c r="J111" s="208"/>
    </row>
    <row r="112" spans="1:10" s="2" customFormat="1" ht="60.75" customHeight="1">
      <c r="A112" s="123" t="s">
        <v>108</v>
      </c>
      <c r="B112" s="47" t="s">
        <v>109</v>
      </c>
      <c r="C112" s="39">
        <f>SUM(C113:C117)</f>
        <v>117</v>
      </c>
      <c r="D112" s="39">
        <f>SUM(D113:D117)</f>
        <v>132</v>
      </c>
      <c r="E112" s="39">
        <f>SUM(E113:E117)</f>
        <v>132</v>
      </c>
      <c r="F112" s="39">
        <f>SUM(F113:F117)</f>
        <v>132</v>
      </c>
      <c r="G112" s="37"/>
      <c r="H112" s="37"/>
      <c r="I112" s="37"/>
      <c r="J112" s="37"/>
    </row>
    <row r="113" spans="1:10" s="2" customFormat="1" ht="18.75" customHeight="1">
      <c r="A113" s="124" t="s">
        <v>110</v>
      </c>
      <c r="B113" s="35" t="s">
        <v>111</v>
      </c>
      <c r="C113" s="26"/>
      <c r="D113" s="26"/>
      <c r="E113" s="26"/>
      <c r="F113" s="26"/>
      <c r="G113" s="8" t="s">
        <v>36</v>
      </c>
      <c r="H113" s="8" t="s">
        <v>36</v>
      </c>
      <c r="I113" s="8" t="s">
        <v>36</v>
      </c>
      <c r="J113" s="8" t="s">
        <v>36</v>
      </c>
    </row>
    <row r="114" spans="1:10" s="2" customFormat="1" ht="18.75" customHeight="1">
      <c r="A114" s="124" t="s">
        <v>112</v>
      </c>
      <c r="B114" s="35" t="s">
        <v>113</v>
      </c>
      <c r="C114" s="26"/>
      <c r="D114" s="26"/>
      <c r="E114" s="26"/>
      <c r="F114" s="26"/>
      <c r="G114" s="8" t="s">
        <v>36</v>
      </c>
      <c r="H114" s="8" t="s">
        <v>36</v>
      </c>
      <c r="I114" s="8" t="s">
        <v>36</v>
      </c>
      <c r="J114" s="8" t="s">
        <v>36</v>
      </c>
    </row>
    <row r="115" spans="1:10" s="2" customFormat="1" ht="18.75" customHeight="1">
      <c r="A115" s="52" t="s">
        <v>114</v>
      </c>
      <c r="B115" s="35" t="s">
        <v>115</v>
      </c>
      <c r="C115" s="26">
        <v>1</v>
      </c>
      <c r="D115" s="26">
        <v>1</v>
      </c>
      <c r="E115" s="42">
        <v>1</v>
      </c>
      <c r="F115" s="42">
        <v>1</v>
      </c>
      <c r="G115" s="8" t="s">
        <v>36</v>
      </c>
      <c r="H115" s="8" t="s">
        <v>36</v>
      </c>
      <c r="I115" s="8" t="s">
        <v>36</v>
      </c>
      <c r="J115" s="8" t="s">
        <v>36</v>
      </c>
    </row>
    <row r="116" spans="1:10" s="2" customFormat="1" ht="18.75" customHeight="1">
      <c r="A116" s="52" t="s">
        <v>116</v>
      </c>
      <c r="B116" s="35" t="s">
        <v>117</v>
      </c>
      <c r="C116" s="26">
        <v>9</v>
      </c>
      <c r="D116" s="26">
        <v>8</v>
      </c>
      <c r="E116" s="42">
        <v>8</v>
      </c>
      <c r="F116" s="42">
        <v>8</v>
      </c>
      <c r="G116" s="8" t="s">
        <v>36</v>
      </c>
      <c r="H116" s="8" t="s">
        <v>36</v>
      </c>
      <c r="I116" s="8" t="s">
        <v>36</v>
      </c>
      <c r="J116" s="8" t="s">
        <v>36</v>
      </c>
    </row>
    <row r="117" spans="1:10" s="2" customFormat="1" ht="18.75" customHeight="1">
      <c r="A117" s="52" t="s">
        <v>118</v>
      </c>
      <c r="B117" s="35" t="s">
        <v>119</v>
      </c>
      <c r="C117" s="26">
        <v>107</v>
      </c>
      <c r="D117" s="26">
        <v>123</v>
      </c>
      <c r="E117" s="42">
        <v>123</v>
      </c>
      <c r="F117" s="42">
        <v>123</v>
      </c>
      <c r="G117" s="8" t="s">
        <v>36</v>
      </c>
      <c r="H117" s="8" t="s">
        <v>36</v>
      </c>
      <c r="I117" s="8" t="s">
        <v>36</v>
      </c>
      <c r="J117" s="8" t="s">
        <v>36</v>
      </c>
    </row>
    <row r="118" spans="1:10" s="2" customFormat="1" ht="18.75" customHeight="1">
      <c r="A118" s="123" t="s">
        <v>120</v>
      </c>
      <c r="B118" s="47" t="s">
        <v>121</v>
      </c>
      <c r="C118" s="39">
        <f>'I. Інф. до фін.плану'!C104</f>
        <v>24349</v>
      </c>
      <c r="D118" s="39">
        <f>'I. Інф. до фін.плану'!D104</f>
        <v>26627</v>
      </c>
      <c r="E118" s="39">
        <f>'I. Інф. до фін.плану'!E104</f>
        <v>26995</v>
      </c>
      <c r="F118" s="39">
        <f>'I. Інф. до фін.плану'!F104</f>
        <v>29430</v>
      </c>
      <c r="G118" s="37"/>
      <c r="H118" s="37"/>
      <c r="I118" s="37"/>
      <c r="J118" s="37"/>
    </row>
    <row r="119" spans="1:10" s="2" customFormat="1" ht="18.75" customHeight="1">
      <c r="A119" s="21" t="s">
        <v>110</v>
      </c>
      <c r="B119" s="35" t="s">
        <v>122</v>
      </c>
      <c r="C119" s="26"/>
      <c r="D119" s="26"/>
      <c r="E119" s="26"/>
      <c r="F119" s="26"/>
      <c r="G119" s="8" t="s">
        <v>36</v>
      </c>
      <c r="H119" s="8" t="s">
        <v>36</v>
      </c>
      <c r="I119" s="8" t="s">
        <v>36</v>
      </c>
      <c r="J119" s="8" t="s">
        <v>36</v>
      </c>
    </row>
    <row r="120" spans="1:10" s="2" customFormat="1" ht="18.75" customHeight="1">
      <c r="A120" s="21" t="s">
        <v>112</v>
      </c>
      <c r="B120" s="35" t="s">
        <v>123</v>
      </c>
      <c r="C120" s="26"/>
      <c r="D120" s="26"/>
      <c r="E120" s="26"/>
      <c r="F120" s="26"/>
      <c r="G120" s="8" t="s">
        <v>36</v>
      </c>
      <c r="H120" s="8" t="s">
        <v>36</v>
      </c>
      <c r="I120" s="8" t="s">
        <v>36</v>
      </c>
      <c r="J120" s="8" t="s">
        <v>36</v>
      </c>
    </row>
    <row r="121" spans="1:10" s="2" customFormat="1" ht="18.75" customHeight="1">
      <c r="A121" s="4" t="s">
        <v>114</v>
      </c>
      <c r="B121" s="35" t="s">
        <v>124</v>
      </c>
      <c r="C121" s="26">
        <v>520.79999999999995</v>
      </c>
      <c r="D121" s="26">
        <v>792.4</v>
      </c>
      <c r="E121" s="42">
        <v>792</v>
      </c>
      <c r="F121" s="42">
        <v>863</v>
      </c>
      <c r="G121" s="8" t="s">
        <v>36</v>
      </c>
      <c r="H121" s="8" t="s">
        <v>36</v>
      </c>
      <c r="I121" s="8" t="s">
        <v>36</v>
      </c>
      <c r="J121" s="8" t="s">
        <v>36</v>
      </c>
    </row>
    <row r="122" spans="1:10" s="2" customFormat="1" ht="18.75" customHeight="1">
      <c r="A122" s="4" t="s">
        <v>116</v>
      </c>
      <c r="B122" s="35" t="s">
        <v>125</v>
      </c>
      <c r="C122" s="26">
        <v>3049.2</v>
      </c>
      <c r="D122" s="26">
        <v>2895.8</v>
      </c>
      <c r="E122" s="42">
        <v>2936</v>
      </c>
      <c r="F122" s="42">
        <v>3202</v>
      </c>
      <c r="G122" s="8" t="s">
        <v>36</v>
      </c>
      <c r="H122" s="8" t="s">
        <v>36</v>
      </c>
      <c r="I122" s="8" t="s">
        <v>36</v>
      </c>
      <c r="J122" s="8" t="s">
        <v>36</v>
      </c>
    </row>
    <row r="123" spans="1:10" s="2" customFormat="1" ht="18.75" customHeight="1">
      <c r="A123" s="4" t="s">
        <v>118</v>
      </c>
      <c r="B123" s="35" t="s">
        <v>126</v>
      </c>
      <c r="C123" s="26">
        <v>20779</v>
      </c>
      <c r="D123" s="26">
        <v>22938.9</v>
      </c>
      <c r="E123" s="42">
        <v>23267</v>
      </c>
      <c r="F123" s="42">
        <v>25365</v>
      </c>
      <c r="G123" s="8" t="s">
        <v>36</v>
      </c>
      <c r="H123" s="8" t="s">
        <v>36</v>
      </c>
      <c r="I123" s="8" t="s">
        <v>36</v>
      </c>
      <c r="J123" s="8" t="s">
        <v>36</v>
      </c>
    </row>
    <row r="124" spans="1:10" s="2" customFormat="1" ht="37.5">
      <c r="A124" s="20" t="s">
        <v>127</v>
      </c>
      <c r="B124" s="47" t="s">
        <v>128</v>
      </c>
      <c r="C124" s="85">
        <f t="shared" ref="C124:J126" si="2">(C118/C112)/12*1000</f>
        <v>17342.592592592591</v>
      </c>
      <c r="D124" s="39">
        <f t="shared" si="2"/>
        <v>16809.974747474749</v>
      </c>
      <c r="E124" s="39">
        <f t="shared" si="2"/>
        <v>17042.297979797979</v>
      </c>
      <c r="F124" s="39">
        <f t="shared" si="2"/>
        <v>18579.545454545456</v>
      </c>
      <c r="G124" s="39" t="e">
        <f t="shared" si="2"/>
        <v>#DIV/0!</v>
      </c>
      <c r="H124" s="39" t="e">
        <f t="shared" si="2"/>
        <v>#DIV/0!</v>
      </c>
      <c r="I124" s="39" t="e">
        <f t="shared" si="2"/>
        <v>#DIV/0!</v>
      </c>
      <c r="J124" s="39" t="e">
        <f t="shared" si="2"/>
        <v>#DIV/0!</v>
      </c>
    </row>
    <row r="125" spans="1:10" s="2" customFormat="1" ht="18.75" customHeight="1">
      <c r="A125" s="21" t="s">
        <v>129</v>
      </c>
      <c r="B125" s="35" t="s">
        <v>130</v>
      </c>
      <c r="C125" s="131" t="e">
        <f t="shared" si="2"/>
        <v>#DIV/0!</v>
      </c>
      <c r="D125" s="131" t="e">
        <f t="shared" si="2"/>
        <v>#DIV/0!</v>
      </c>
      <c r="E125" s="131" t="e">
        <f t="shared" si="2"/>
        <v>#DIV/0!</v>
      </c>
      <c r="F125" s="131" t="e">
        <f t="shared" si="2"/>
        <v>#DIV/0!</v>
      </c>
      <c r="G125" s="8" t="s">
        <v>36</v>
      </c>
      <c r="H125" s="8" t="s">
        <v>36</v>
      </c>
      <c r="I125" s="8" t="s">
        <v>36</v>
      </c>
      <c r="J125" s="8" t="s">
        <v>36</v>
      </c>
    </row>
    <row r="126" spans="1:10" s="2" customFormat="1" ht="18.75" customHeight="1">
      <c r="A126" s="21" t="s">
        <v>131</v>
      </c>
      <c r="B126" s="35" t="s">
        <v>132</v>
      </c>
      <c r="C126" s="131" t="e">
        <f t="shared" si="2"/>
        <v>#DIV/0!</v>
      </c>
      <c r="D126" s="131" t="e">
        <f t="shared" si="2"/>
        <v>#DIV/0!</v>
      </c>
      <c r="E126" s="131" t="e">
        <f t="shared" si="2"/>
        <v>#DIV/0!</v>
      </c>
      <c r="F126" s="131" t="e">
        <f t="shared" si="2"/>
        <v>#DIV/0!</v>
      </c>
      <c r="G126" s="8" t="s">
        <v>36</v>
      </c>
      <c r="H126" s="8" t="s">
        <v>36</v>
      </c>
      <c r="I126" s="8" t="s">
        <v>36</v>
      </c>
      <c r="J126" s="8" t="s">
        <v>36</v>
      </c>
    </row>
    <row r="127" spans="1:10" s="2" customFormat="1" ht="18.75" customHeight="1">
      <c r="A127" s="4" t="s">
        <v>133</v>
      </c>
      <c r="B127" s="35" t="s">
        <v>134</v>
      </c>
      <c r="C127" s="131">
        <f>(C121/C115)/12*1000</f>
        <v>43400</v>
      </c>
      <c r="D127" s="131">
        <f>(D121/D115)/12*1000</f>
        <v>66033.333333333328</v>
      </c>
      <c r="E127" s="131">
        <f>(E121/E115)/12*1000</f>
        <v>66000</v>
      </c>
      <c r="F127" s="131">
        <f>(F121/F115)/12*1000</f>
        <v>71916.666666666672</v>
      </c>
      <c r="G127" s="8" t="s">
        <v>36</v>
      </c>
      <c r="H127" s="8" t="s">
        <v>36</v>
      </c>
      <c r="I127" s="8" t="s">
        <v>36</v>
      </c>
      <c r="J127" s="8" t="s">
        <v>36</v>
      </c>
    </row>
    <row r="128" spans="1:10" s="117" customFormat="1" ht="18.75" customHeight="1">
      <c r="A128" s="114" t="s">
        <v>135</v>
      </c>
      <c r="B128" s="115" t="s">
        <v>136</v>
      </c>
      <c r="C128" s="168">
        <v>32400</v>
      </c>
      <c r="D128" s="132">
        <v>39000</v>
      </c>
      <c r="E128" s="132">
        <v>39000</v>
      </c>
      <c r="F128" s="132">
        <v>42500</v>
      </c>
      <c r="G128" s="116" t="s">
        <v>36</v>
      </c>
      <c r="H128" s="116" t="s">
        <v>36</v>
      </c>
      <c r="I128" s="116" t="s">
        <v>36</v>
      </c>
      <c r="J128" s="116" t="s">
        <v>36</v>
      </c>
    </row>
    <row r="129" spans="1:10" s="117" customFormat="1" ht="18.75" customHeight="1">
      <c r="A129" s="114" t="s">
        <v>137</v>
      </c>
      <c r="B129" s="115" t="s">
        <v>138</v>
      </c>
      <c r="C129" s="168">
        <v>0</v>
      </c>
      <c r="D129" s="132"/>
      <c r="E129" s="132"/>
      <c r="F129" s="132"/>
      <c r="G129" s="116" t="s">
        <v>36</v>
      </c>
      <c r="H129" s="116" t="s">
        <v>36</v>
      </c>
      <c r="I129" s="116" t="s">
        <v>36</v>
      </c>
      <c r="J129" s="116" t="s">
        <v>36</v>
      </c>
    </row>
    <row r="130" spans="1:10" s="117" customFormat="1" ht="18.75" customHeight="1">
      <c r="A130" s="114" t="s">
        <v>139</v>
      </c>
      <c r="B130" s="115" t="s">
        <v>140</v>
      </c>
      <c r="C130" s="168">
        <v>11000</v>
      </c>
      <c r="D130" s="132">
        <v>27031</v>
      </c>
      <c r="E130" s="132">
        <v>27031</v>
      </c>
      <c r="F130" s="132">
        <v>29460</v>
      </c>
      <c r="G130" s="116" t="s">
        <v>36</v>
      </c>
      <c r="H130" s="116" t="s">
        <v>36</v>
      </c>
      <c r="I130" s="116" t="s">
        <v>36</v>
      </c>
      <c r="J130" s="116" t="s">
        <v>36</v>
      </c>
    </row>
    <row r="131" spans="1:10" s="2" customFormat="1" ht="18.75" customHeight="1">
      <c r="A131" s="4" t="s">
        <v>141</v>
      </c>
      <c r="B131" s="35" t="s">
        <v>142</v>
      </c>
      <c r="C131" s="131">
        <f t="shared" ref="C131:F132" si="3">(C122/C116)/12*1000</f>
        <v>28233.333333333332</v>
      </c>
      <c r="D131" s="131">
        <f t="shared" si="3"/>
        <v>30164.583333333336</v>
      </c>
      <c r="E131" s="131">
        <f t="shared" si="3"/>
        <v>30583.333333333332</v>
      </c>
      <c r="F131" s="131">
        <f t="shared" si="3"/>
        <v>33354.166666666664</v>
      </c>
      <c r="G131" s="8" t="s">
        <v>36</v>
      </c>
      <c r="H131" s="8" t="s">
        <v>36</v>
      </c>
      <c r="I131" s="8" t="s">
        <v>36</v>
      </c>
      <c r="J131" s="8" t="s">
        <v>36</v>
      </c>
    </row>
    <row r="132" spans="1:10" s="2" customFormat="1" ht="18.75" customHeight="1">
      <c r="A132" s="4" t="s">
        <v>143</v>
      </c>
      <c r="B132" s="35" t="s">
        <v>144</v>
      </c>
      <c r="C132" s="131">
        <f t="shared" si="3"/>
        <v>16183.021806853581</v>
      </c>
      <c r="D132" s="131">
        <f t="shared" si="3"/>
        <v>15541.260162601626</v>
      </c>
      <c r="E132" s="131">
        <f t="shared" si="3"/>
        <v>15763.550135501355</v>
      </c>
      <c r="F132" s="131">
        <f t="shared" si="3"/>
        <v>17184.959349593493</v>
      </c>
      <c r="G132" s="8" t="s">
        <v>36</v>
      </c>
      <c r="H132" s="8" t="s">
        <v>36</v>
      </c>
      <c r="I132" s="8" t="s">
        <v>36</v>
      </c>
      <c r="J132" s="8" t="s">
        <v>36</v>
      </c>
    </row>
    <row r="133" spans="1:10" s="2" customFormat="1" ht="18.75" customHeight="1">
      <c r="A133" s="17"/>
      <c r="C133" s="16"/>
      <c r="D133" s="18"/>
      <c r="E133" s="18"/>
      <c r="F133" s="18"/>
      <c r="G133" s="163"/>
      <c r="H133" s="163"/>
      <c r="I133" s="163"/>
      <c r="J133" s="163"/>
    </row>
    <row r="134" spans="1:10" s="2" customFormat="1" ht="18.75" customHeight="1">
      <c r="A134" s="17"/>
      <c r="C134" s="90"/>
      <c r="D134" s="18"/>
      <c r="E134" s="18"/>
      <c r="F134" s="18"/>
      <c r="G134" s="163"/>
      <c r="H134" s="163"/>
      <c r="I134" s="163"/>
      <c r="J134" s="163"/>
    </row>
    <row r="135" spans="1:10" s="2" customFormat="1" ht="18.75" customHeight="1">
      <c r="A135" s="165" t="s">
        <v>452</v>
      </c>
      <c r="B135" s="97"/>
      <c r="C135" s="203" t="s">
        <v>145</v>
      </c>
      <c r="D135" s="204"/>
      <c r="E135" s="204"/>
      <c r="F135" s="204"/>
      <c r="G135" s="96"/>
      <c r="I135" s="213" t="s">
        <v>412</v>
      </c>
      <c r="J135" s="213"/>
    </row>
    <row r="136" spans="1:10" s="2" customFormat="1" ht="18.75" customHeight="1">
      <c r="A136" s="144" t="s">
        <v>146</v>
      </c>
      <c r="B136" s="98"/>
      <c r="C136" s="201" t="s">
        <v>147</v>
      </c>
      <c r="D136" s="201"/>
      <c r="E136" s="201"/>
      <c r="F136" s="201"/>
      <c r="G136" s="95"/>
      <c r="H136" s="202" t="s">
        <v>148</v>
      </c>
      <c r="I136" s="202"/>
      <c r="J136" s="202"/>
    </row>
    <row r="137" spans="1:10" s="2" customFormat="1">
      <c r="A137" s="14"/>
      <c r="F137" s="1"/>
      <c r="G137" s="1"/>
      <c r="H137" s="1"/>
      <c r="I137" s="1"/>
      <c r="J137" s="1"/>
    </row>
    <row r="138" spans="1:10" s="2" customFormat="1">
      <c r="A138" s="14"/>
      <c r="F138" s="1"/>
      <c r="G138" s="1"/>
      <c r="H138" s="1"/>
      <c r="I138" s="1"/>
      <c r="J138" s="1"/>
    </row>
    <row r="139" spans="1:10" s="2" customFormat="1">
      <c r="A139" s="14"/>
      <c r="F139" s="1"/>
      <c r="G139" s="1"/>
      <c r="H139" s="1"/>
      <c r="I139" s="1"/>
      <c r="J139" s="1"/>
    </row>
    <row r="140" spans="1:10" s="2" customFormat="1">
      <c r="A140" s="14"/>
      <c r="F140" s="1"/>
      <c r="G140" s="1"/>
      <c r="H140" s="1"/>
      <c r="I140" s="1"/>
      <c r="J140" s="1"/>
    </row>
    <row r="141" spans="1:10" s="2" customFormat="1">
      <c r="A141" s="14"/>
      <c r="F141" s="1"/>
      <c r="G141" s="1"/>
      <c r="H141" s="1"/>
      <c r="I141" s="1"/>
      <c r="J141" s="1"/>
    </row>
    <row r="142" spans="1:10" s="2" customFormat="1">
      <c r="A142" s="14"/>
      <c r="F142" s="1"/>
      <c r="G142" s="1"/>
      <c r="H142" s="1"/>
      <c r="I142" s="1"/>
      <c r="J142" s="1"/>
    </row>
    <row r="143" spans="1:10" s="2" customFormat="1">
      <c r="A143" s="14"/>
      <c r="F143" s="1"/>
      <c r="G143" s="1"/>
      <c r="H143" s="1"/>
      <c r="I143" s="1"/>
      <c r="J143" s="1"/>
    </row>
    <row r="144" spans="1:10" s="2" customFormat="1">
      <c r="A144" s="14"/>
      <c r="F144" s="1"/>
      <c r="G144" s="1"/>
      <c r="H144" s="1"/>
      <c r="I144" s="1"/>
      <c r="J144" s="1"/>
    </row>
    <row r="145" spans="1:10" s="2" customFormat="1">
      <c r="A145" s="14"/>
      <c r="F145" s="1"/>
      <c r="G145" s="1"/>
      <c r="H145" s="1"/>
      <c r="I145" s="1"/>
      <c r="J145" s="1"/>
    </row>
    <row r="146" spans="1:10" s="2" customFormat="1">
      <c r="A146" s="14"/>
      <c r="F146" s="1"/>
      <c r="G146" s="1"/>
      <c r="H146" s="1"/>
      <c r="I146" s="1"/>
      <c r="J146" s="1"/>
    </row>
    <row r="147" spans="1:10" s="2" customFormat="1">
      <c r="A147" s="14"/>
      <c r="F147" s="1"/>
      <c r="G147" s="1"/>
      <c r="H147" s="1"/>
      <c r="I147" s="1"/>
      <c r="J147" s="1"/>
    </row>
    <row r="148" spans="1:10" s="2" customFormat="1">
      <c r="A148" s="14"/>
      <c r="F148" s="1"/>
      <c r="G148" s="1"/>
      <c r="H148" s="1"/>
      <c r="I148" s="1"/>
      <c r="J148" s="1"/>
    </row>
    <row r="149" spans="1:10" s="2" customFormat="1">
      <c r="A149" s="14"/>
      <c r="F149" s="1"/>
      <c r="G149" s="1"/>
      <c r="H149" s="1"/>
      <c r="I149" s="1"/>
      <c r="J149" s="1"/>
    </row>
    <row r="150" spans="1:10" s="2" customFormat="1">
      <c r="A150" s="14"/>
      <c r="F150" s="1"/>
      <c r="G150" s="1"/>
      <c r="H150" s="1"/>
      <c r="I150" s="1"/>
      <c r="J150" s="1"/>
    </row>
    <row r="151" spans="1:10" s="2" customFormat="1">
      <c r="A151" s="14"/>
      <c r="F151" s="1"/>
      <c r="G151" s="1"/>
      <c r="H151" s="1"/>
      <c r="I151" s="1"/>
      <c r="J151" s="1"/>
    </row>
    <row r="152" spans="1:10" s="2" customFormat="1">
      <c r="A152" s="14"/>
      <c r="F152" s="1"/>
      <c r="G152" s="1"/>
      <c r="H152" s="1"/>
      <c r="I152" s="1"/>
      <c r="J152" s="1"/>
    </row>
    <row r="153" spans="1:10" s="2" customFormat="1">
      <c r="A153" s="14"/>
      <c r="F153" s="1"/>
      <c r="G153" s="1"/>
      <c r="H153" s="1"/>
      <c r="I153" s="1"/>
      <c r="J153" s="1"/>
    </row>
    <row r="154" spans="1:10" s="2" customFormat="1">
      <c r="A154" s="14"/>
      <c r="F154" s="1"/>
      <c r="G154" s="1"/>
      <c r="H154" s="1"/>
      <c r="I154" s="1"/>
      <c r="J154" s="1"/>
    </row>
    <row r="155" spans="1:10" s="2" customFormat="1">
      <c r="A155" s="14"/>
      <c r="F155" s="1"/>
      <c r="G155" s="1"/>
      <c r="H155" s="1"/>
      <c r="I155" s="1"/>
      <c r="J155" s="1"/>
    </row>
    <row r="156" spans="1:10" s="2" customFormat="1">
      <c r="A156" s="14"/>
      <c r="F156" s="1"/>
      <c r="G156" s="1"/>
      <c r="H156" s="1"/>
      <c r="I156" s="1"/>
      <c r="J156" s="1"/>
    </row>
    <row r="157" spans="1:10" s="2" customFormat="1">
      <c r="A157" s="14"/>
      <c r="F157" s="1"/>
      <c r="G157" s="1"/>
      <c r="H157" s="1"/>
      <c r="I157" s="1"/>
      <c r="J157" s="1"/>
    </row>
    <row r="158" spans="1:10" s="2" customFormat="1">
      <c r="A158" s="14"/>
      <c r="F158" s="1"/>
      <c r="G158" s="1"/>
      <c r="H158" s="1"/>
      <c r="I158" s="1"/>
      <c r="J158" s="1"/>
    </row>
    <row r="159" spans="1:10" s="2" customFormat="1">
      <c r="A159" s="14"/>
      <c r="F159" s="1"/>
      <c r="G159" s="1"/>
      <c r="H159" s="1"/>
      <c r="I159" s="1"/>
      <c r="J159" s="1"/>
    </row>
    <row r="160" spans="1:10" s="2" customFormat="1">
      <c r="A160" s="14"/>
      <c r="F160" s="1"/>
      <c r="G160" s="1"/>
      <c r="H160" s="1"/>
      <c r="I160" s="1"/>
      <c r="J160" s="1"/>
    </row>
    <row r="161" spans="1:10" s="2" customFormat="1">
      <c r="A161" s="14"/>
      <c r="F161" s="1"/>
      <c r="G161" s="1"/>
      <c r="H161" s="1"/>
      <c r="I161" s="1"/>
      <c r="J161" s="1"/>
    </row>
    <row r="162" spans="1:10" s="2" customFormat="1">
      <c r="A162" s="14"/>
      <c r="F162" s="1"/>
      <c r="G162" s="1"/>
      <c r="H162" s="1"/>
      <c r="I162" s="1"/>
      <c r="J162" s="1"/>
    </row>
    <row r="163" spans="1:10" s="2" customFormat="1">
      <c r="A163" s="14"/>
      <c r="F163" s="1"/>
      <c r="G163" s="1"/>
      <c r="H163" s="1"/>
      <c r="I163" s="1"/>
      <c r="J163" s="1"/>
    </row>
    <row r="164" spans="1:10" s="2" customFormat="1">
      <c r="A164" s="14"/>
      <c r="F164" s="1"/>
      <c r="G164" s="1"/>
      <c r="H164" s="1"/>
      <c r="I164" s="1"/>
      <c r="J164" s="1"/>
    </row>
    <row r="165" spans="1:10" s="2" customFormat="1">
      <c r="A165" s="14"/>
      <c r="F165" s="1"/>
      <c r="G165" s="1"/>
      <c r="H165" s="1"/>
      <c r="I165" s="1"/>
      <c r="J165" s="1"/>
    </row>
    <row r="166" spans="1:10" s="2" customFormat="1">
      <c r="A166" s="14"/>
      <c r="F166" s="1"/>
      <c r="G166" s="1"/>
      <c r="H166" s="1"/>
      <c r="I166" s="1"/>
      <c r="J166" s="1"/>
    </row>
    <row r="167" spans="1:10" s="2" customFormat="1">
      <c r="A167" s="14"/>
      <c r="F167" s="1"/>
      <c r="G167" s="1"/>
      <c r="H167" s="1"/>
      <c r="I167" s="1"/>
      <c r="J167" s="1"/>
    </row>
    <row r="168" spans="1:10" s="2" customFormat="1">
      <c r="A168" s="14"/>
      <c r="F168" s="1"/>
      <c r="G168" s="1"/>
      <c r="H168" s="1"/>
      <c r="I168" s="1"/>
      <c r="J168" s="1"/>
    </row>
    <row r="169" spans="1:10" s="2" customFormat="1">
      <c r="A169" s="14"/>
      <c r="F169" s="1"/>
      <c r="G169" s="1"/>
      <c r="H169" s="1"/>
      <c r="I169" s="1"/>
      <c r="J169" s="1"/>
    </row>
    <row r="170" spans="1:10" s="2" customFormat="1">
      <c r="A170" s="14"/>
      <c r="F170" s="1"/>
      <c r="G170" s="1"/>
      <c r="H170" s="1"/>
      <c r="I170" s="1"/>
      <c r="J170" s="1"/>
    </row>
    <row r="171" spans="1:10" s="2" customFormat="1">
      <c r="A171" s="14"/>
      <c r="F171" s="1"/>
      <c r="G171" s="1"/>
      <c r="H171" s="1"/>
      <c r="I171" s="1"/>
      <c r="J171" s="1"/>
    </row>
    <row r="172" spans="1:10" s="2" customFormat="1">
      <c r="A172" s="14"/>
      <c r="F172" s="1"/>
      <c r="G172" s="1"/>
      <c r="H172" s="1"/>
      <c r="I172" s="1"/>
      <c r="J172" s="1"/>
    </row>
    <row r="173" spans="1:10" s="2" customFormat="1">
      <c r="A173" s="14"/>
      <c r="F173" s="1"/>
      <c r="G173" s="1"/>
      <c r="H173" s="1"/>
      <c r="I173" s="1"/>
      <c r="J173" s="1"/>
    </row>
    <row r="174" spans="1:10" s="2" customFormat="1">
      <c r="A174" s="14"/>
      <c r="F174" s="1"/>
      <c r="G174" s="1"/>
      <c r="H174" s="1"/>
      <c r="I174" s="1"/>
      <c r="J174" s="1"/>
    </row>
    <row r="175" spans="1:10" s="2" customFormat="1">
      <c r="A175" s="14"/>
      <c r="F175" s="1"/>
      <c r="G175" s="1"/>
      <c r="H175" s="1"/>
      <c r="I175" s="1"/>
      <c r="J175" s="1"/>
    </row>
    <row r="176" spans="1:10" s="2" customFormat="1">
      <c r="A176" s="14"/>
      <c r="F176" s="1"/>
      <c r="G176" s="1"/>
      <c r="H176" s="1"/>
      <c r="I176" s="1"/>
      <c r="J176" s="1"/>
    </row>
    <row r="177" spans="1:10" s="2" customFormat="1">
      <c r="A177" s="14"/>
      <c r="F177" s="1"/>
      <c r="G177" s="1"/>
      <c r="H177" s="1"/>
      <c r="I177" s="1"/>
      <c r="J177" s="1"/>
    </row>
    <row r="178" spans="1:10" s="2" customFormat="1">
      <c r="A178" s="14"/>
      <c r="F178" s="1"/>
      <c r="G178" s="1"/>
      <c r="H178" s="1"/>
      <c r="I178" s="1"/>
      <c r="J178" s="1"/>
    </row>
    <row r="179" spans="1:10" s="2" customFormat="1">
      <c r="A179" s="14"/>
      <c r="F179" s="1"/>
      <c r="G179" s="1"/>
      <c r="H179" s="1"/>
      <c r="I179" s="1"/>
      <c r="J179" s="1"/>
    </row>
    <row r="180" spans="1:10" s="2" customFormat="1">
      <c r="A180" s="14"/>
      <c r="F180" s="1"/>
      <c r="G180" s="1"/>
      <c r="H180" s="1"/>
      <c r="I180" s="1"/>
      <c r="J180" s="1"/>
    </row>
    <row r="181" spans="1:10" s="2" customFormat="1">
      <c r="A181" s="14"/>
      <c r="F181" s="1"/>
      <c r="G181" s="1"/>
      <c r="H181" s="1"/>
      <c r="I181" s="1"/>
      <c r="J181" s="1"/>
    </row>
    <row r="182" spans="1:10" s="2" customFormat="1">
      <c r="A182" s="14"/>
      <c r="F182" s="1"/>
      <c r="G182" s="1"/>
      <c r="H182" s="1"/>
      <c r="I182" s="1"/>
      <c r="J182" s="1"/>
    </row>
    <row r="183" spans="1:10" s="2" customFormat="1">
      <c r="A183" s="14"/>
      <c r="F183" s="1"/>
      <c r="G183" s="1"/>
      <c r="H183" s="1"/>
      <c r="I183" s="1"/>
      <c r="J183" s="1"/>
    </row>
    <row r="184" spans="1:10" s="2" customFormat="1">
      <c r="A184" s="14"/>
      <c r="F184" s="1"/>
      <c r="G184" s="1"/>
      <c r="H184" s="1"/>
      <c r="I184" s="1"/>
      <c r="J184" s="1"/>
    </row>
    <row r="185" spans="1:10" s="2" customFormat="1">
      <c r="A185" s="14"/>
      <c r="F185" s="1"/>
      <c r="G185" s="1"/>
      <c r="H185" s="1"/>
      <c r="I185" s="1"/>
      <c r="J185" s="1"/>
    </row>
    <row r="186" spans="1:10" s="2" customFormat="1">
      <c r="A186" s="14"/>
      <c r="F186" s="1"/>
      <c r="G186" s="1"/>
      <c r="H186" s="1"/>
      <c r="I186" s="1"/>
      <c r="J186" s="1"/>
    </row>
    <row r="187" spans="1:10" s="2" customFormat="1">
      <c r="A187" s="14"/>
      <c r="F187" s="1"/>
      <c r="G187" s="1"/>
      <c r="H187" s="1"/>
      <c r="I187" s="1"/>
      <c r="J187" s="1"/>
    </row>
    <row r="188" spans="1:10" s="2" customFormat="1">
      <c r="A188" s="14"/>
      <c r="F188" s="1"/>
      <c r="G188" s="1"/>
      <c r="H188" s="1"/>
      <c r="I188" s="1"/>
      <c r="J188" s="1"/>
    </row>
    <row r="189" spans="1:10" s="2" customFormat="1">
      <c r="A189" s="14"/>
      <c r="F189" s="1"/>
      <c r="G189" s="1"/>
      <c r="H189" s="1"/>
      <c r="I189" s="1"/>
      <c r="J189" s="1"/>
    </row>
    <row r="190" spans="1:10" s="2" customFormat="1">
      <c r="A190" s="14"/>
      <c r="F190" s="1"/>
      <c r="G190" s="1"/>
      <c r="H190" s="1"/>
      <c r="I190" s="1"/>
      <c r="J190" s="1"/>
    </row>
    <row r="191" spans="1:10" s="2" customFormat="1">
      <c r="A191" s="14"/>
      <c r="F191" s="1"/>
      <c r="G191" s="1"/>
      <c r="H191" s="1"/>
      <c r="I191" s="1"/>
      <c r="J191" s="1"/>
    </row>
    <row r="192" spans="1:10" s="2" customFormat="1">
      <c r="A192" s="14"/>
      <c r="F192" s="1"/>
      <c r="G192" s="1"/>
      <c r="H192" s="1"/>
      <c r="I192" s="1"/>
      <c r="J192" s="1"/>
    </row>
    <row r="193" spans="1:10" s="2" customFormat="1">
      <c r="A193" s="14"/>
      <c r="F193" s="1"/>
      <c r="G193" s="1"/>
      <c r="H193" s="1"/>
      <c r="I193" s="1"/>
      <c r="J193" s="1"/>
    </row>
    <row r="194" spans="1:10" s="2" customFormat="1">
      <c r="A194" s="14"/>
      <c r="F194" s="1"/>
      <c r="G194" s="1"/>
      <c r="H194" s="1"/>
      <c r="I194" s="1"/>
      <c r="J194" s="1"/>
    </row>
    <row r="195" spans="1:10" s="2" customFormat="1">
      <c r="A195" s="14"/>
      <c r="F195" s="1"/>
      <c r="G195" s="1"/>
      <c r="H195" s="1"/>
      <c r="I195" s="1"/>
      <c r="J195" s="1"/>
    </row>
    <row r="196" spans="1:10" s="2" customFormat="1">
      <c r="A196" s="14"/>
      <c r="F196" s="1"/>
      <c r="G196" s="1"/>
      <c r="H196" s="1"/>
      <c r="I196" s="1"/>
      <c r="J196" s="1"/>
    </row>
    <row r="197" spans="1:10" s="2" customFormat="1">
      <c r="A197" s="14"/>
      <c r="F197" s="1"/>
      <c r="G197" s="1"/>
      <c r="H197" s="1"/>
      <c r="I197" s="1"/>
      <c r="J197" s="1"/>
    </row>
    <row r="198" spans="1:10" s="2" customFormat="1">
      <c r="A198" s="14"/>
      <c r="F198" s="1"/>
      <c r="G198" s="1"/>
      <c r="H198" s="1"/>
      <c r="I198" s="1"/>
      <c r="J198" s="1"/>
    </row>
    <row r="199" spans="1:10" s="2" customFormat="1">
      <c r="A199" s="14"/>
      <c r="F199" s="1"/>
      <c r="G199" s="1"/>
      <c r="H199" s="1"/>
      <c r="I199" s="1"/>
      <c r="J199" s="1"/>
    </row>
    <row r="200" spans="1:10" s="2" customFormat="1">
      <c r="A200" s="14"/>
      <c r="F200" s="1"/>
      <c r="G200" s="1"/>
      <c r="H200" s="1"/>
      <c r="I200" s="1"/>
      <c r="J200" s="1"/>
    </row>
    <row r="201" spans="1:10" s="2" customFormat="1">
      <c r="A201" s="14"/>
      <c r="F201" s="1"/>
      <c r="G201" s="1"/>
      <c r="H201" s="1"/>
      <c r="I201" s="1"/>
      <c r="J201" s="1"/>
    </row>
    <row r="202" spans="1:10" s="2" customFormat="1">
      <c r="A202" s="14"/>
      <c r="F202" s="1"/>
      <c r="G202" s="1"/>
      <c r="H202" s="1"/>
      <c r="I202" s="1"/>
      <c r="J202" s="1"/>
    </row>
    <row r="203" spans="1:10" s="2" customFormat="1">
      <c r="A203" s="14"/>
      <c r="F203" s="1"/>
      <c r="G203" s="1"/>
      <c r="H203" s="1"/>
      <c r="I203" s="1"/>
      <c r="J203" s="1"/>
    </row>
    <row r="204" spans="1:10" s="2" customFormat="1">
      <c r="A204" s="14"/>
      <c r="F204" s="1"/>
      <c r="G204" s="1"/>
      <c r="H204" s="1"/>
      <c r="I204" s="1"/>
      <c r="J204" s="1"/>
    </row>
    <row r="205" spans="1:10" s="2" customFormat="1">
      <c r="A205" s="14"/>
      <c r="F205" s="1"/>
      <c r="G205" s="1"/>
      <c r="H205" s="1"/>
      <c r="I205" s="1"/>
      <c r="J205" s="1"/>
    </row>
    <row r="206" spans="1:10" s="2" customFormat="1">
      <c r="A206" s="14"/>
      <c r="F206" s="1"/>
      <c r="G206" s="1"/>
      <c r="H206" s="1"/>
      <c r="I206" s="1"/>
      <c r="J206" s="1"/>
    </row>
    <row r="207" spans="1:10" s="2" customFormat="1">
      <c r="A207" s="14"/>
      <c r="F207" s="1"/>
      <c r="G207" s="1"/>
      <c r="H207" s="1"/>
      <c r="I207" s="1"/>
      <c r="J207" s="1"/>
    </row>
    <row r="208" spans="1:10" s="2" customFormat="1">
      <c r="A208" s="14"/>
      <c r="F208" s="1"/>
      <c r="G208" s="1"/>
      <c r="H208" s="1"/>
      <c r="I208" s="1"/>
      <c r="J208" s="1"/>
    </row>
    <row r="209" spans="1:10" s="2" customFormat="1">
      <c r="A209" s="14"/>
      <c r="F209" s="1"/>
      <c r="G209" s="1"/>
      <c r="H209" s="1"/>
      <c r="I209" s="1"/>
      <c r="J209" s="1"/>
    </row>
    <row r="210" spans="1:10" s="2" customFormat="1">
      <c r="A210" s="14"/>
      <c r="F210" s="1"/>
      <c r="G210" s="1"/>
      <c r="H210" s="1"/>
      <c r="I210" s="1"/>
      <c r="J210" s="1"/>
    </row>
    <row r="211" spans="1:10" s="2" customFormat="1">
      <c r="A211" s="14"/>
      <c r="F211" s="1"/>
      <c r="G211" s="1"/>
      <c r="H211" s="1"/>
      <c r="I211" s="1"/>
      <c r="J211" s="1"/>
    </row>
    <row r="212" spans="1:10" s="2" customFormat="1">
      <c r="A212" s="14"/>
      <c r="F212" s="1"/>
      <c r="G212" s="1"/>
      <c r="H212" s="1"/>
      <c r="I212" s="1"/>
      <c r="J212" s="1"/>
    </row>
    <row r="213" spans="1:10" s="2" customFormat="1">
      <c r="A213" s="14"/>
      <c r="F213" s="1"/>
      <c r="G213" s="1"/>
      <c r="H213" s="1"/>
      <c r="I213" s="1"/>
      <c r="J213" s="1"/>
    </row>
    <row r="214" spans="1:10" s="2" customFormat="1">
      <c r="A214" s="14"/>
      <c r="F214" s="1"/>
      <c r="G214" s="1"/>
      <c r="H214" s="1"/>
      <c r="I214" s="1"/>
      <c r="J214" s="1"/>
    </row>
    <row r="215" spans="1:10" s="2" customFormat="1">
      <c r="A215" s="14"/>
      <c r="F215" s="1"/>
      <c r="G215" s="1"/>
      <c r="H215" s="1"/>
      <c r="I215" s="1"/>
      <c r="J215" s="1"/>
    </row>
    <row r="216" spans="1:10" s="2" customFormat="1">
      <c r="A216" s="14"/>
      <c r="F216" s="1"/>
      <c r="G216" s="1"/>
      <c r="H216" s="1"/>
      <c r="I216" s="1"/>
      <c r="J216" s="1"/>
    </row>
    <row r="217" spans="1:10" s="2" customFormat="1">
      <c r="A217" s="14"/>
      <c r="F217" s="1"/>
      <c r="G217" s="1"/>
      <c r="H217" s="1"/>
      <c r="I217" s="1"/>
      <c r="J217" s="1"/>
    </row>
    <row r="218" spans="1:10" s="2" customFormat="1">
      <c r="A218" s="14"/>
      <c r="F218" s="1"/>
      <c r="G218" s="1"/>
      <c r="H218" s="1"/>
      <c r="I218" s="1"/>
      <c r="J218" s="1"/>
    </row>
    <row r="219" spans="1:10" s="2" customFormat="1">
      <c r="A219" s="14"/>
      <c r="F219" s="1"/>
      <c r="G219" s="1"/>
      <c r="H219" s="1"/>
      <c r="I219" s="1"/>
      <c r="J219" s="1"/>
    </row>
    <row r="220" spans="1:10" s="2" customFormat="1">
      <c r="A220" s="14"/>
      <c r="F220" s="1"/>
      <c r="G220" s="1"/>
      <c r="H220" s="1"/>
      <c r="I220" s="1"/>
      <c r="J220" s="1"/>
    </row>
    <row r="221" spans="1:10" s="2" customFormat="1">
      <c r="A221" s="14"/>
      <c r="F221" s="1"/>
      <c r="G221" s="1"/>
      <c r="H221" s="1"/>
      <c r="I221" s="1"/>
      <c r="J221" s="1"/>
    </row>
    <row r="222" spans="1:10" s="2" customFormat="1">
      <c r="A222" s="14"/>
      <c r="F222" s="1"/>
      <c r="G222" s="1"/>
      <c r="H222" s="1"/>
      <c r="I222" s="1"/>
      <c r="J222" s="1"/>
    </row>
    <row r="223" spans="1:10" s="2" customFormat="1">
      <c r="A223" s="14"/>
      <c r="F223" s="1"/>
      <c r="G223" s="1"/>
      <c r="H223" s="1"/>
      <c r="I223" s="1"/>
      <c r="J223" s="1"/>
    </row>
    <row r="224" spans="1:10" s="2" customFormat="1">
      <c r="A224" s="14"/>
      <c r="F224" s="1"/>
      <c r="G224" s="1"/>
      <c r="H224" s="1"/>
      <c r="I224" s="1"/>
      <c r="J224" s="1"/>
    </row>
    <row r="225" spans="1:10" s="2" customFormat="1">
      <c r="A225" s="14"/>
      <c r="F225" s="1"/>
      <c r="G225" s="1"/>
      <c r="H225" s="1"/>
      <c r="I225" s="1"/>
      <c r="J225" s="1"/>
    </row>
    <row r="226" spans="1:10" s="2" customFormat="1">
      <c r="A226" s="14"/>
      <c r="F226" s="1"/>
      <c r="G226" s="1"/>
      <c r="H226" s="1"/>
      <c r="I226" s="1"/>
      <c r="J226" s="1"/>
    </row>
    <row r="227" spans="1:10" s="2" customFormat="1">
      <c r="A227" s="14"/>
      <c r="F227" s="1"/>
      <c r="G227" s="1"/>
      <c r="H227" s="1"/>
      <c r="I227" s="1"/>
      <c r="J227" s="1"/>
    </row>
    <row r="228" spans="1:10" s="2" customFormat="1">
      <c r="A228" s="14"/>
      <c r="F228" s="1"/>
      <c r="G228" s="1"/>
      <c r="H228" s="1"/>
      <c r="I228" s="1"/>
      <c r="J228" s="1"/>
    </row>
    <row r="229" spans="1:10" s="2" customFormat="1">
      <c r="A229" s="14"/>
      <c r="F229" s="1"/>
      <c r="G229" s="1"/>
      <c r="H229" s="1"/>
      <c r="I229" s="1"/>
      <c r="J229" s="1"/>
    </row>
    <row r="230" spans="1:10" s="2" customFormat="1">
      <c r="A230" s="14"/>
      <c r="F230" s="1"/>
      <c r="G230" s="1"/>
      <c r="H230" s="1"/>
      <c r="I230" s="1"/>
      <c r="J230" s="1"/>
    </row>
    <row r="231" spans="1:10" s="2" customFormat="1">
      <c r="A231" s="14"/>
      <c r="F231" s="1"/>
      <c r="G231" s="1"/>
      <c r="H231" s="1"/>
      <c r="I231" s="1"/>
      <c r="J231" s="1"/>
    </row>
    <row r="232" spans="1:10" s="2" customFormat="1">
      <c r="A232" s="14"/>
      <c r="F232" s="1"/>
      <c r="G232" s="1"/>
      <c r="H232" s="1"/>
      <c r="I232" s="1"/>
      <c r="J232" s="1"/>
    </row>
    <row r="233" spans="1:10" s="2" customFormat="1">
      <c r="A233" s="14"/>
      <c r="F233" s="1"/>
      <c r="G233" s="1"/>
      <c r="H233" s="1"/>
      <c r="I233" s="1"/>
      <c r="J233" s="1"/>
    </row>
    <row r="234" spans="1:10" s="2" customFormat="1">
      <c r="A234" s="14"/>
      <c r="F234" s="1"/>
      <c r="G234" s="1"/>
      <c r="H234" s="1"/>
      <c r="I234" s="1"/>
      <c r="J234" s="1"/>
    </row>
    <row r="235" spans="1:10" s="2" customFormat="1">
      <c r="A235" s="14"/>
      <c r="F235" s="1"/>
      <c r="G235" s="1"/>
      <c r="H235" s="1"/>
      <c r="I235" s="1"/>
      <c r="J235" s="1"/>
    </row>
    <row r="236" spans="1:10" s="2" customFormat="1">
      <c r="A236" s="14"/>
      <c r="F236" s="1"/>
      <c r="G236" s="1"/>
      <c r="H236" s="1"/>
      <c r="I236" s="1"/>
      <c r="J236" s="1"/>
    </row>
    <row r="237" spans="1:10" s="2" customFormat="1">
      <c r="A237" s="14"/>
      <c r="F237" s="1"/>
      <c r="G237" s="1"/>
      <c r="H237" s="1"/>
      <c r="I237" s="1"/>
      <c r="J237" s="1"/>
    </row>
    <row r="238" spans="1:10" s="2" customFormat="1">
      <c r="A238" s="14"/>
      <c r="F238" s="1"/>
      <c r="G238" s="1"/>
      <c r="H238" s="1"/>
      <c r="I238" s="1"/>
      <c r="J238" s="1"/>
    </row>
    <row r="239" spans="1:10" s="2" customFormat="1">
      <c r="A239" s="14"/>
      <c r="F239" s="1"/>
      <c r="G239" s="1"/>
      <c r="H239" s="1"/>
      <c r="I239" s="1"/>
      <c r="J239" s="1"/>
    </row>
    <row r="240" spans="1:10" s="2" customFormat="1">
      <c r="A240" s="14"/>
      <c r="F240" s="1"/>
      <c r="G240" s="1"/>
      <c r="H240" s="1"/>
      <c r="I240" s="1"/>
      <c r="J240" s="1"/>
    </row>
    <row r="241" spans="1:10" s="2" customFormat="1">
      <c r="A241" s="14"/>
      <c r="F241" s="1"/>
      <c r="G241" s="1"/>
      <c r="H241" s="1"/>
      <c r="I241" s="1"/>
      <c r="J241" s="1"/>
    </row>
    <row r="242" spans="1:10" s="2" customFormat="1">
      <c r="A242" s="14"/>
      <c r="F242" s="1"/>
      <c r="G242" s="1"/>
      <c r="H242" s="1"/>
      <c r="I242" s="1"/>
      <c r="J242" s="1"/>
    </row>
    <row r="243" spans="1:10" s="2" customFormat="1">
      <c r="A243" s="14"/>
      <c r="F243" s="1"/>
      <c r="G243" s="1"/>
      <c r="H243" s="1"/>
      <c r="I243" s="1"/>
      <c r="J243" s="1"/>
    </row>
    <row r="244" spans="1:10" s="2" customFormat="1">
      <c r="A244" s="14"/>
      <c r="F244" s="1"/>
      <c r="G244" s="1"/>
      <c r="H244" s="1"/>
      <c r="I244" s="1"/>
      <c r="J244" s="1"/>
    </row>
    <row r="245" spans="1:10" s="2" customFormat="1">
      <c r="A245" s="14"/>
      <c r="F245" s="1"/>
      <c r="G245" s="1"/>
      <c r="H245" s="1"/>
      <c r="I245" s="1"/>
      <c r="J245" s="1"/>
    </row>
    <row r="246" spans="1:10" s="2" customFormat="1">
      <c r="A246" s="14"/>
      <c r="F246" s="1"/>
      <c r="G246" s="1"/>
      <c r="H246" s="1"/>
      <c r="I246" s="1"/>
      <c r="J246" s="1"/>
    </row>
    <row r="247" spans="1:10" s="2" customFormat="1">
      <c r="A247" s="14"/>
      <c r="F247" s="1"/>
      <c r="G247" s="1"/>
      <c r="H247" s="1"/>
      <c r="I247" s="1"/>
      <c r="J247" s="1"/>
    </row>
    <row r="248" spans="1:10" s="2" customFormat="1">
      <c r="A248" s="14"/>
      <c r="F248" s="1"/>
      <c r="G248" s="1"/>
      <c r="H248" s="1"/>
      <c r="I248" s="1"/>
      <c r="J248" s="1"/>
    </row>
    <row r="249" spans="1:10" s="2" customFormat="1">
      <c r="A249" s="14"/>
      <c r="F249" s="1"/>
      <c r="G249" s="1"/>
      <c r="H249" s="1"/>
      <c r="I249" s="1"/>
      <c r="J249" s="1"/>
    </row>
    <row r="250" spans="1:10" s="2" customFormat="1">
      <c r="A250" s="14"/>
      <c r="F250" s="1"/>
      <c r="G250" s="1"/>
      <c r="H250" s="1"/>
      <c r="I250" s="1"/>
      <c r="J250" s="1"/>
    </row>
    <row r="251" spans="1:10" s="2" customFormat="1">
      <c r="A251" s="14"/>
      <c r="F251" s="1"/>
      <c r="G251" s="1"/>
      <c r="H251" s="1"/>
      <c r="I251" s="1"/>
      <c r="J251" s="1"/>
    </row>
    <row r="252" spans="1:10" s="2" customFormat="1">
      <c r="A252" s="14"/>
      <c r="F252" s="1"/>
      <c r="G252" s="1"/>
      <c r="H252" s="1"/>
      <c r="I252" s="1"/>
      <c r="J252" s="1"/>
    </row>
    <row r="253" spans="1:10" s="2" customFormat="1">
      <c r="A253" s="14"/>
      <c r="F253" s="1"/>
      <c r="G253" s="1"/>
      <c r="H253" s="1"/>
      <c r="I253" s="1"/>
      <c r="J253" s="1"/>
    </row>
    <row r="254" spans="1:10" s="2" customFormat="1">
      <c r="A254" s="14"/>
      <c r="F254" s="1"/>
      <c r="G254" s="1"/>
      <c r="H254" s="1"/>
      <c r="I254" s="1"/>
      <c r="J254" s="1"/>
    </row>
    <row r="255" spans="1:10" s="2" customFormat="1">
      <c r="A255" s="14"/>
      <c r="F255" s="1"/>
      <c r="G255" s="1"/>
      <c r="H255" s="1"/>
      <c r="I255" s="1"/>
      <c r="J255" s="1"/>
    </row>
    <row r="256" spans="1:10" s="2" customFormat="1">
      <c r="A256" s="14"/>
      <c r="F256" s="1"/>
      <c r="G256" s="1"/>
      <c r="H256" s="1"/>
      <c r="I256" s="1"/>
      <c r="J256" s="1"/>
    </row>
    <row r="257" spans="1:10" s="2" customFormat="1">
      <c r="A257" s="14"/>
      <c r="F257" s="1"/>
      <c r="G257" s="1"/>
      <c r="H257" s="1"/>
      <c r="I257" s="1"/>
      <c r="J257" s="1"/>
    </row>
    <row r="258" spans="1:10" s="2" customFormat="1">
      <c r="A258" s="14"/>
      <c r="F258" s="1"/>
      <c r="G258" s="1"/>
      <c r="H258" s="1"/>
      <c r="I258" s="1"/>
      <c r="J258" s="1"/>
    </row>
    <row r="259" spans="1:10" s="2" customFormat="1">
      <c r="A259" s="14"/>
      <c r="F259" s="1"/>
      <c r="G259" s="1"/>
      <c r="H259" s="1"/>
      <c r="I259" s="1"/>
      <c r="J259" s="1"/>
    </row>
    <row r="260" spans="1:10" s="2" customFormat="1">
      <c r="A260" s="14"/>
      <c r="F260" s="1"/>
      <c r="G260" s="1"/>
      <c r="H260" s="1"/>
      <c r="I260" s="1"/>
      <c r="J260" s="1"/>
    </row>
    <row r="261" spans="1:10" s="2" customFormat="1">
      <c r="A261" s="14"/>
      <c r="F261" s="1"/>
      <c r="G261" s="1"/>
      <c r="H261" s="1"/>
      <c r="I261" s="1"/>
      <c r="J261" s="1"/>
    </row>
    <row r="262" spans="1:10" s="2" customFormat="1">
      <c r="A262" s="14"/>
      <c r="F262" s="1"/>
      <c r="G262" s="1"/>
      <c r="H262" s="1"/>
      <c r="I262" s="1"/>
      <c r="J262" s="1"/>
    </row>
    <row r="263" spans="1:10" s="2" customFormat="1">
      <c r="A263" s="14"/>
      <c r="F263" s="1"/>
      <c r="G263" s="1"/>
      <c r="H263" s="1"/>
      <c r="I263" s="1"/>
      <c r="J263" s="1"/>
    </row>
    <row r="264" spans="1:10" s="2" customFormat="1">
      <c r="A264" s="14"/>
      <c r="F264" s="1"/>
      <c r="G264" s="1"/>
      <c r="H264" s="1"/>
      <c r="I264" s="1"/>
      <c r="J264" s="1"/>
    </row>
    <row r="265" spans="1:10" s="2" customFormat="1">
      <c r="A265" s="14"/>
      <c r="F265" s="1"/>
      <c r="G265" s="1"/>
      <c r="H265" s="1"/>
      <c r="I265" s="1"/>
      <c r="J265" s="1"/>
    </row>
    <row r="266" spans="1:10" s="2" customFormat="1">
      <c r="A266" s="14"/>
      <c r="F266" s="1"/>
      <c r="G266" s="1"/>
      <c r="H266" s="1"/>
      <c r="I266" s="1"/>
      <c r="J266" s="1"/>
    </row>
    <row r="267" spans="1:10" s="2" customFormat="1">
      <c r="A267" s="14"/>
      <c r="F267" s="1"/>
      <c r="G267" s="1"/>
      <c r="H267" s="1"/>
      <c r="I267" s="1"/>
      <c r="J267" s="1"/>
    </row>
    <row r="268" spans="1:10" s="2" customFormat="1">
      <c r="A268" s="14"/>
      <c r="F268" s="1"/>
      <c r="G268" s="1"/>
      <c r="H268" s="1"/>
      <c r="I268" s="1"/>
      <c r="J268" s="1"/>
    </row>
    <row r="269" spans="1:10" s="2" customFormat="1">
      <c r="A269" s="14"/>
      <c r="F269" s="1"/>
      <c r="G269" s="1"/>
      <c r="H269" s="1"/>
      <c r="I269" s="1"/>
      <c r="J269" s="1"/>
    </row>
    <row r="270" spans="1:10" s="2" customFormat="1">
      <c r="A270" s="14"/>
      <c r="F270" s="1"/>
      <c r="G270" s="1"/>
      <c r="H270" s="1"/>
      <c r="I270" s="1"/>
      <c r="J270" s="1"/>
    </row>
    <row r="271" spans="1:10" s="2" customFormat="1">
      <c r="A271" s="14"/>
      <c r="F271" s="1"/>
      <c r="G271" s="1"/>
      <c r="H271" s="1"/>
      <c r="I271" s="1"/>
      <c r="J271" s="1"/>
    </row>
    <row r="272" spans="1:10" s="2" customFormat="1">
      <c r="A272" s="14"/>
      <c r="F272" s="1"/>
      <c r="G272" s="1"/>
      <c r="H272" s="1"/>
      <c r="I272" s="1"/>
      <c r="J272" s="1"/>
    </row>
    <row r="273" spans="1:10" s="2" customFormat="1">
      <c r="A273" s="14"/>
      <c r="F273" s="1"/>
      <c r="G273" s="1"/>
      <c r="H273" s="1"/>
      <c r="I273" s="1"/>
      <c r="J273" s="1"/>
    </row>
    <row r="274" spans="1:10" s="2" customFormat="1">
      <c r="A274" s="14"/>
      <c r="F274" s="1"/>
      <c r="G274" s="1"/>
      <c r="H274" s="1"/>
      <c r="I274" s="1"/>
      <c r="J274" s="1"/>
    </row>
    <row r="275" spans="1:10" s="2" customFormat="1">
      <c r="A275" s="14"/>
      <c r="F275" s="1"/>
      <c r="G275" s="1"/>
      <c r="H275" s="1"/>
      <c r="I275" s="1"/>
      <c r="J275" s="1"/>
    </row>
    <row r="276" spans="1:10" s="2" customFormat="1">
      <c r="A276" s="14"/>
      <c r="F276" s="1"/>
      <c r="G276" s="1"/>
      <c r="H276" s="1"/>
      <c r="I276" s="1"/>
      <c r="J276" s="1"/>
    </row>
    <row r="277" spans="1:10" s="2" customFormat="1">
      <c r="A277" s="14"/>
      <c r="F277" s="1"/>
      <c r="G277" s="1"/>
      <c r="H277" s="1"/>
      <c r="I277" s="1"/>
      <c r="J277" s="1"/>
    </row>
    <row r="278" spans="1:10" s="2" customFormat="1">
      <c r="A278" s="14"/>
      <c r="F278" s="1"/>
      <c r="G278" s="1"/>
      <c r="H278" s="1"/>
      <c r="I278" s="1"/>
      <c r="J278" s="1"/>
    </row>
    <row r="279" spans="1:10" s="2" customFormat="1">
      <c r="A279" s="14"/>
      <c r="F279" s="1"/>
      <c r="G279" s="1"/>
      <c r="H279" s="1"/>
      <c r="I279" s="1"/>
      <c r="J279" s="1"/>
    </row>
    <row r="280" spans="1:10" s="2" customFormat="1">
      <c r="A280" s="14"/>
      <c r="F280" s="1"/>
      <c r="G280" s="1"/>
      <c r="H280" s="1"/>
      <c r="I280" s="1"/>
      <c r="J280" s="1"/>
    </row>
    <row r="281" spans="1:10" s="2" customFormat="1">
      <c r="A281" s="14"/>
      <c r="F281" s="1"/>
      <c r="G281" s="1"/>
      <c r="H281" s="1"/>
      <c r="I281" s="1"/>
      <c r="J281" s="1"/>
    </row>
    <row r="282" spans="1:10" s="2" customFormat="1">
      <c r="A282" s="14"/>
      <c r="F282" s="1"/>
      <c r="G282" s="1"/>
      <c r="H282" s="1"/>
      <c r="I282" s="1"/>
      <c r="J282" s="1"/>
    </row>
    <row r="283" spans="1:10" s="2" customFormat="1">
      <c r="A283" s="14"/>
      <c r="F283" s="1"/>
      <c r="G283" s="1"/>
      <c r="H283" s="1"/>
      <c r="I283" s="1"/>
      <c r="J283" s="1"/>
    </row>
    <row r="284" spans="1:10" s="2" customFormat="1">
      <c r="A284" s="14"/>
      <c r="F284" s="1"/>
      <c r="G284" s="1"/>
      <c r="H284" s="1"/>
      <c r="I284" s="1"/>
      <c r="J284" s="1"/>
    </row>
    <row r="285" spans="1:10" s="2" customFormat="1">
      <c r="A285" s="14"/>
      <c r="F285" s="1"/>
      <c r="G285" s="1"/>
      <c r="H285" s="1"/>
      <c r="I285" s="1"/>
      <c r="J285" s="1"/>
    </row>
    <row r="286" spans="1:10" s="2" customFormat="1">
      <c r="A286" s="14"/>
      <c r="F286" s="1"/>
      <c r="G286" s="1"/>
      <c r="H286" s="1"/>
      <c r="I286" s="1"/>
      <c r="J286" s="1"/>
    </row>
    <row r="287" spans="1:10" s="2" customFormat="1">
      <c r="A287" s="14"/>
      <c r="F287" s="1"/>
      <c r="G287" s="1"/>
      <c r="H287" s="1"/>
      <c r="I287" s="1"/>
      <c r="J287" s="1"/>
    </row>
  </sheetData>
  <mergeCells count="62">
    <mergeCell ref="I135:J135"/>
    <mergeCell ref="A3:B3"/>
    <mergeCell ref="G4:J4"/>
    <mergeCell ref="G16:J16"/>
    <mergeCell ref="G13:J13"/>
    <mergeCell ref="G10:J10"/>
    <mergeCell ref="A4:B4"/>
    <mergeCell ref="A6:B6"/>
    <mergeCell ref="A15:B15"/>
    <mergeCell ref="C15:D15"/>
    <mergeCell ref="G12:J12"/>
    <mergeCell ref="A12:B12"/>
    <mergeCell ref="A13:D13"/>
    <mergeCell ref="B22:F22"/>
    <mergeCell ref="G20:G21"/>
    <mergeCell ref="H20:H21"/>
    <mergeCell ref="B24:F24"/>
    <mergeCell ref="I26:I27"/>
    <mergeCell ref="C136:F136"/>
    <mergeCell ref="H136:J136"/>
    <mergeCell ref="C135:F135"/>
    <mergeCell ref="A34:J34"/>
    <mergeCell ref="F38:F39"/>
    <mergeCell ref="A56:J56"/>
    <mergeCell ref="A100:J100"/>
    <mergeCell ref="C38:C39"/>
    <mergeCell ref="B38:B39"/>
    <mergeCell ref="A111:J111"/>
    <mergeCell ref="A78:J78"/>
    <mergeCell ref="A41:J41"/>
    <mergeCell ref="A38:A39"/>
    <mergeCell ref="A47:J47"/>
    <mergeCell ref="D38:D39"/>
    <mergeCell ref="E38:E39"/>
    <mergeCell ref="A54:J54"/>
    <mergeCell ref="I28:I29"/>
    <mergeCell ref="J28:J29"/>
    <mergeCell ref="B29:H29"/>
    <mergeCell ref="G38:J38"/>
    <mergeCell ref="B28:H28"/>
    <mergeCell ref="H30:I30"/>
    <mergeCell ref="A35:J35"/>
    <mergeCell ref="A36:J36"/>
    <mergeCell ref="B30:G30"/>
    <mergeCell ref="B31:G31"/>
    <mergeCell ref="H31:I31"/>
    <mergeCell ref="A20:A21"/>
    <mergeCell ref="I24:I25"/>
    <mergeCell ref="J24:J25"/>
    <mergeCell ref="J26:J27"/>
    <mergeCell ref="A19:D19"/>
    <mergeCell ref="I20:I21"/>
    <mergeCell ref="I22:I23"/>
    <mergeCell ref="J22:J23"/>
    <mergeCell ref="B20:F21"/>
    <mergeCell ref="B23:F23"/>
    <mergeCell ref="G19:H19"/>
    <mergeCell ref="I19:J19"/>
    <mergeCell ref="B26:H26"/>
    <mergeCell ref="B27:H27"/>
    <mergeCell ref="B25:H25"/>
    <mergeCell ref="J20:J21"/>
  </mergeCells>
  <phoneticPr fontId="3" type="noConversion"/>
  <pageMargins left="1.1023622047244099" right="0.39370078740157499" top="0.70866141732283505" bottom="0.78740157480314998" header="0.39370078740157499" footer="0.196850393700787"/>
  <pageSetup paperSize="9" scale="45" orientation="landscape" r:id="rId1"/>
  <headerFooter differentFirst="1" alignWithMargins="0">
    <oddHeader xml:space="preserve">&amp;RПродовження додатка 1
</oddHeader>
  </headerFooter>
  <rowBreaks count="3" manualBreakCount="3">
    <brk id="46" max="9" man="1"/>
    <brk id="63" max="9" man="1"/>
    <brk id="82" max="9" man="1"/>
  </rowBreaks>
  <ignoredErrors>
    <ignoredError sqref="B112 B1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view="pageBreakPreview" topLeftCell="A10" zoomScale="80" zoomScaleNormal="60" zoomScaleSheetLayoutView="80" workbookViewId="0">
      <selection activeCell="F107" sqref="F107"/>
    </sheetView>
  </sheetViews>
  <sheetFormatPr defaultColWidth="9.140625" defaultRowHeight="18.75"/>
  <cols>
    <col min="1" max="1" width="89.85546875" style="1" customWidth="1"/>
    <col min="2" max="2" width="14.85546875" style="2" customWidth="1"/>
    <col min="3" max="5" width="19.85546875" style="2" customWidth="1"/>
    <col min="6" max="15" width="19.85546875" style="1" customWidth="1"/>
    <col min="16" max="16" width="18.85546875" style="1" customWidth="1"/>
    <col min="17" max="17" width="13" style="1" customWidth="1"/>
    <col min="18" max="16384" width="9.140625" style="1"/>
  </cols>
  <sheetData>
    <row r="1" spans="1:15">
      <c r="A1" s="237" t="s">
        <v>149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8"/>
      <c r="M1" s="238"/>
      <c r="N1" s="238"/>
    </row>
    <row r="2" spans="1:15" ht="13.5" customHeight="1"/>
    <row r="3" spans="1:15">
      <c r="A3" s="247" t="s">
        <v>150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9" customHeight="1">
      <c r="B4" s="10"/>
      <c r="C4" s="1"/>
      <c r="D4" s="1"/>
      <c r="E4" s="1"/>
    </row>
    <row r="5" spans="1:15" ht="18.75" customHeight="1">
      <c r="A5" s="152" t="s">
        <v>151</v>
      </c>
      <c r="B5" s="229" t="s">
        <v>152</v>
      </c>
      <c r="C5" s="230"/>
      <c r="D5" s="230"/>
      <c r="E5" s="230"/>
      <c r="F5" s="211" t="s">
        <v>153</v>
      </c>
      <c r="G5" s="211"/>
      <c r="H5" s="211"/>
      <c r="I5" s="211"/>
      <c r="J5" s="211"/>
      <c r="K5" s="211"/>
      <c r="L5" s="211"/>
      <c r="M5" s="211"/>
      <c r="N5" s="211"/>
      <c r="O5" s="211"/>
    </row>
    <row r="6" spans="1:15" ht="18.75" customHeight="1">
      <c r="A6" s="152">
        <v>1</v>
      </c>
      <c r="B6" s="229">
        <v>2</v>
      </c>
      <c r="C6" s="230"/>
      <c r="D6" s="230"/>
      <c r="E6" s="230"/>
      <c r="F6" s="211">
        <v>3</v>
      </c>
      <c r="G6" s="211"/>
      <c r="H6" s="211"/>
      <c r="I6" s="211"/>
      <c r="J6" s="211"/>
      <c r="K6" s="211"/>
      <c r="L6" s="211"/>
      <c r="M6" s="211"/>
      <c r="N6" s="211"/>
      <c r="O6" s="211"/>
    </row>
    <row r="7" spans="1:15" ht="36.75" customHeight="1">
      <c r="A7" s="25">
        <v>44146863</v>
      </c>
      <c r="B7" s="239" t="s">
        <v>413</v>
      </c>
      <c r="C7" s="240"/>
      <c r="D7" s="240"/>
      <c r="E7" s="240"/>
      <c r="F7" s="241" t="s">
        <v>414</v>
      </c>
      <c r="G7" s="241"/>
      <c r="H7" s="241"/>
      <c r="I7" s="241"/>
      <c r="J7" s="241"/>
      <c r="K7" s="241"/>
      <c r="L7" s="241"/>
      <c r="M7" s="241"/>
      <c r="N7" s="241"/>
      <c r="O7" s="241"/>
    </row>
    <row r="8" spans="1:15">
      <c r="A8" s="19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8.75" customHeight="1">
      <c r="A9" s="250" t="s">
        <v>154</v>
      </c>
      <c r="B9" s="251"/>
      <c r="C9" s="251"/>
      <c r="D9" s="251"/>
      <c r="E9" s="251"/>
      <c r="F9" s="251"/>
      <c r="G9" s="251"/>
      <c r="H9" s="251"/>
      <c r="I9" s="251"/>
      <c r="J9" s="251"/>
    </row>
    <row r="10" spans="1:15" ht="7.5" customHeight="1">
      <c r="A10" s="9"/>
      <c r="B10" s="10"/>
      <c r="C10" s="1"/>
      <c r="D10" s="1"/>
      <c r="E10" s="1"/>
    </row>
    <row r="11" spans="1:15" ht="67.5" customHeight="1">
      <c r="A11" s="187" t="s">
        <v>155</v>
      </c>
      <c r="B11" s="194" t="s">
        <v>156</v>
      </c>
      <c r="C11" s="196"/>
      <c r="D11" s="177" t="s">
        <v>416</v>
      </c>
      <c r="E11" s="177"/>
      <c r="F11" s="177"/>
      <c r="G11" s="177" t="s">
        <v>430</v>
      </c>
      <c r="H11" s="177"/>
      <c r="I11" s="177"/>
      <c r="J11" s="194" t="s">
        <v>431</v>
      </c>
      <c r="K11" s="195"/>
      <c r="L11" s="196"/>
      <c r="M11" s="177" t="s">
        <v>432</v>
      </c>
      <c r="N11" s="177"/>
      <c r="O11" s="177"/>
    </row>
    <row r="12" spans="1:15" ht="150" customHeight="1">
      <c r="A12" s="188"/>
      <c r="B12" s="59" t="s">
        <v>157</v>
      </c>
      <c r="C12" s="59" t="s">
        <v>158</v>
      </c>
      <c r="D12" s="59" t="s">
        <v>159</v>
      </c>
      <c r="E12" s="59" t="s">
        <v>160</v>
      </c>
      <c r="F12" s="59" t="s">
        <v>161</v>
      </c>
      <c r="G12" s="59" t="s">
        <v>159</v>
      </c>
      <c r="H12" s="59" t="s">
        <v>160</v>
      </c>
      <c r="I12" s="59" t="s">
        <v>161</v>
      </c>
      <c r="J12" s="59" t="s">
        <v>159</v>
      </c>
      <c r="K12" s="59" t="s">
        <v>160</v>
      </c>
      <c r="L12" s="59" t="s">
        <v>161</v>
      </c>
      <c r="M12" s="59" t="s">
        <v>159</v>
      </c>
      <c r="N12" s="59" t="s">
        <v>160</v>
      </c>
      <c r="O12" s="59" t="s">
        <v>161</v>
      </c>
    </row>
    <row r="13" spans="1:15">
      <c r="A13" s="59">
        <v>1</v>
      </c>
      <c r="B13" s="59">
        <v>2</v>
      </c>
      <c r="C13" s="59">
        <v>3</v>
      </c>
      <c r="D13" s="59">
        <v>4</v>
      </c>
      <c r="E13" s="59">
        <v>5</v>
      </c>
      <c r="F13" s="59">
        <v>6</v>
      </c>
      <c r="G13" s="59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</row>
    <row r="14" spans="1:15">
      <c r="A14" s="4" t="s">
        <v>414</v>
      </c>
      <c r="B14" s="8"/>
      <c r="C14" s="8"/>
      <c r="D14" s="27">
        <v>26470.52</v>
      </c>
      <c r="E14" s="27">
        <v>31325</v>
      </c>
      <c r="F14" s="29">
        <v>70.42</v>
      </c>
      <c r="G14" s="27">
        <v>30000</v>
      </c>
      <c r="H14" s="27">
        <v>35500</v>
      </c>
      <c r="I14" s="29">
        <v>70.400000000000006</v>
      </c>
      <c r="J14" s="27">
        <v>6337.37</v>
      </c>
      <c r="K14" s="27">
        <v>32201</v>
      </c>
      <c r="L14" s="29">
        <v>65.599999999999994</v>
      </c>
      <c r="M14" s="27">
        <v>30000</v>
      </c>
      <c r="N14" s="27">
        <v>35000</v>
      </c>
      <c r="O14" s="29">
        <v>71.430000000000007</v>
      </c>
    </row>
    <row r="15" spans="1:15">
      <c r="A15" s="4" t="s">
        <v>415</v>
      </c>
      <c r="B15" s="8"/>
      <c r="C15" s="8"/>
      <c r="D15" s="27">
        <v>1726</v>
      </c>
      <c r="E15" s="27"/>
      <c r="F15" s="29"/>
      <c r="G15" s="27">
        <v>1735</v>
      </c>
      <c r="H15" s="27"/>
      <c r="I15" s="29"/>
      <c r="J15" s="27">
        <v>233.9</v>
      </c>
      <c r="K15" s="27"/>
      <c r="L15" s="29"/>
      <c r="M15" s="27"/>
      <c r="N15" s="27"/>
      <c r="O15" s="29"/>
    </row>
    <row r="16" spans="1:15">
      <c r="A16" s="6" t="s">
        <v>162</v>
      </c>
      <c r="B16" s="37">
        <v>100</v>
      </c>
      <c r="C16" s="37">
        <v>100</v>
      </c>
      <c r="D16" s="167">
        <f>SUM(D14:D15)</f>
        <v>28196.52</v>
      </c>
      <c r="E16" s="28"/>
      <c r="F16" s="30"/>
      <c r="G16" s="167">
        <f>SUM(G14:G15)</f>
        <v>31735</v>
      </c>
      <c r="H16" s="28"/>
      <c r="I16" s="30"/>
      <c r="J16" s="167">
        <f>SUM(J14:J15)</f>
        <v>6571.2699999999995</v>
      </c>
      <c r="K16" s="28"/>
      <c r="L16" s="30"/>
      <c r="M16" s="167">
        <f>SUM(M14:M15)</f>
        <v>30000</v>
      </c>
      <c r="N16" s="28"/>
      <c r="O16" s="30"/>
    </row>
    <row r="18" spans="1:16">
      <c r="A18" s="247" t="s">
        <v>163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</row>
    <row r="19" spans="1:16" ht="11.25" customHeight="1">
      <c r="A19" s="151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6" ht="44.25" customHeight="1">
      <c r="A20" s="242" t="s">
        <v>25</v>
      </c>
      <c r="B20" s="187" t="s">
        <v>26</v>
      </c>
      <c r="C20" s="187" t="s">
        <v>27</v>
      </c>
      <c r="D20" s="187" t="s">
        <v>28</v>
      </c>
      <c r="E20" s="189" t="s">
        <v>164</v>
      </c>
      <c r="F20" s="187" t="s">
        <v>165</v>
      </c>
      <c r="G20" s="194" t="s">
        <v>166</v>
      </c>
      <c r="H20" s="195"/>
      <c r="I20" s="195"/>
      <c r="J20" s="196"/>
      <c r="K20" s="227" t="s">
        <v>167</v>
      </c>
      <c r="L20" s="228"/>
      <c r="M20" s="228"/>
      <c r="N20" s="228"/>
      <c r="O20" s="228"/>
    </row>
    <row r="21" spans="1:16" ht="52.5" customHeight="1">
      <c r="A21" s="243"/>
      <c r="B21" s="188"/>
      <c r="C21" s="188"/>
      <c r="D21" s="188"/>
      <c r="E21" s="190"/>
      <c r="F21" s="188"/>
      <c r="G21" s="158" t="s">
        <v>168</v>
      </c>
      <c r="H21" s="158" t="s">
        <v>169</v>
      </c>
      <c r="I21" s="158" t="s">
        <v>170</v>
      </c>
      <c r="J21" s="158" t="s">
        <v>171</v>
      </c>
      <c r="K21" s="177"/>
      <c r="L21" s="228"/>
      <c r="M21" s="228"/>
      <c r="N21" s="228"/>
      <c r="O21" s="228"/>
    </row>
    <row r="22" spans="1:16">
      <c r="A22" s="60">
        <v>1</v>
      </c>
      <c r="B22" s="59">
        <v>2</v>
      </c>
      <c r="C22" s="59">
        <v>3</v>
      </c>
      <c r="D22" s="59">
        <v>4</v>
      </c>
      <c r="E22" s="59">
        <v>5</v>
      </c>
      <c r="F22" s="59">
        <v>6</v>
      </c>
      <c r="G22" s="59">
        <v>7</v>
      </c>
      <c r="H22" s="59">
        <v>8</v>
      </c>
      <c r="I22" s="59">
        <v>9</v>
      </c>
      <c r="J22" s="59">
        <v>10</v>
      </c>
      <c r="K22" s="229">
        <v>11</v>
      </c>
      <c r="L22" s="230"/>
      <c r="M22" s="230"/>
      <c r="N22" s="230"/>
      <c r="O22" s="230"/>
    </row>
    <row r="23" spans="1:16" s="3" customFormat="1" ht="18.75" customHeight="1">
      <c r="A23" s="6" t="s">
        <v>32</v>
      </c>
      <c r="B23" s="7">
        <v>1000</v>
      </c>
      <c r="C23" s="38">
        <v>77005.2</v>
      </c>
      <c r="D23" s="38">
        <v>37904.699999999997</v>
      </c>
      <c r="E23" s="38">
        <v>37904.5</v>
      </c>
      <c r="F23" s="41">
        <f>SUM(G23:J23)</f>
        <v>39337.699999999997</v>
      </c>
      <c r="G23" s="38">
        <v>9834.6</v>
      </c>
      <c r="H23" s="38">
        <v>9834.5</v>
      </c>
      <c r="I23" s="38">
        <v>9833.6</v>
      </c>
      <c r="J23" s="38">
        <v>9835</v>
      </c>
      <c r="K23" s="208"/>
      <c r="L23" s="208"/>
      <c r="M23" s="208"/>
      <c r="N23" s="208"/>
      <c r="O23" s="208"/>
    </row>
    <row r="24" spans="1:16" s="3" customFormat="1" ht="18.75" customHeight="1">
      <c r="A24" s="6" t="s">
        <v>33</v>
      </c>
      <c r="B24" s="7">
        <v>1010</v>
      </c>
      <c r="C24" s="41">
        <f>SUM(C25:C33)</f>
        <v>-62696.9</v>
      </c>
      <c r="D24" s="41">
        <f>SUM(D25:D33)</f>
        <v>-38537.9</v>
      </c>
      <c r="E24" s="41">
        <f>SUM(E25:E33)</f>
        <v>-38993.300000000003</v>
      </c>
      <c r="F24" s="41">
        <f t="shared" ref="F24:F76" si="0">SUM(G24:J24)</f>
        <v>-42516</v>
      </c>
      <c r="G24" s="41">
        <f>SUM(G25:G33)</f>
        <v>-10629</v>
      </c>
      <c r="H24" s="41">
        <f>SUM(H25:H33)</f>
        <v>-10629</v>
      </c>
      <c r="I24" s="41">
        <f>SUM(I25:I33)</f>
        <v>-10628</v>
      </c>
      <c r="J24" s="41">
        <f>SUM(J25:J33)</f>
        <v>-10630</v>
      </c>
      <c r="K24" s="208"/>
      <c r="L24" s="208"/>
      <c r="M24" s="208"/>
      <c r="N24" s="208"/>
      <c r="O24" s="208"/>
    </row>
    <row r="25" spans="1:16" ht="18.75" customHeight="1">
      <c r="A25" s="4" t="s">
        <v>172</v>
      </c>
      <c r="B25" s="59">
        <v>1011</v>
      </c>
      <c r="C25" s="26">
        <v>-51575.5</v>
      </c>
      <c r="D25" s="26">
        <v>-2784</v>
      </c>
      <c r="E25" s="26">
        <v>-2784</v>
      </c>
      <c r="F25" s="31">
        <f t="shared" si="0"/>
        <v>-3040</v>
      </c>
      <c r="G25" s="26">
        <v>-760</v>
      </c>
      <c r="H25" s="26">
        <v>-760</v>
      </c>
      <c r="I25" s="26">
        <v>-760</v>
      </c>
      <c r="J25" s="26">
        <v>-760</v>
      </c>
      <c r="K25" s="208"/>
      <c r="L25" s="208"/>
      <c r="M25" s="208"/>
      <c r="N25" s="208"/>
      <c r="O25" s="208"/>
      <c r="P25" s="171"/>
    </row>
    <row r="26" spans="1:16" ht="18.75" customHeight="1">
      <c r="A26" s="4" t="s">
        <v>174</v>
      </c>
      <c r="B26" s="59">
        <v>1012</v>
      </c>
      <c r="C26" s="26">
        <v>-563.4</v>
      </c>
      <c r="D26" s="26">
        <v>-750</v>
      </c>
      <c r="E26" s="26">
        <v>-750</v>
      </c>
      <c r="F26" s="31">
        <f t="shared" si="0"/>
        <v>-820</v>
      </c>
      <c r="G26" s="26">
        <v>-205</v>
      </c>
      <c r="H26" s="26">
        <v>-205</v>
      </c>
      <c r="I26" s="26">
        <v>-205</v>
      </c>
      <c r="J26" s="26">
        <v>-205</v>
      </c>
      <c r="K26" s="208"/>
      <c r="L26" s="208"/>
      <c r="M26" s="208"/>
      <c r="N26" s="208"/>
      <c r="O26" s="208"/>
      <c r="P26" s="171"/>
    </row>
    <row r="27" spans="1:16" ht="18.75" customHeight="1">
      <c r="A27" s="4" t="s">
        <v>175</v>
      </c>
      <c r="B27" s="59">
        <v>1013</v>
      </c>
      <c r="C27" s="26">
        <v>-593</v>
      </c>
      <c r="D27" s="26">
        <v>-555</v>
      </c>
      <c r="E27" s="26">
        <v>-555</v>
      </c>
      <c r="F27" s="31">
        <f t="shared" si="0"/>
        <v>-1120</v>
      </c>
      <c r="G27" s="26">
        <v>-280</v>
      </c>
      <c r="H27" s="26">
        <v>-280</v>
      </c>
      <c r="I27" s="26">
        <v>-280</v>
      </c>
      <c r="J27" s="26">
        <v>-280</v>
      </c>
      <c r="K27" s="208"/>
      <c r="L27" s="208"/>
      <c r="M27" s="208"/>
      <c r="N27" s="208"/>
      <c r="O27" s="208"/>
      <c r="P27" s="171"/>
    </row>
    <row r="28" spans="1:16" ht="18.75" customHeight="1">
      <c r="A28" s="4" t="s">
        <v>120</v>
      </c>
      <c r="B28" s="59">
        <v>1014</v>
      </c>
      <c r="C28" s="26" t="s">
        <v>173</v>
      </c>
      <c r="D28" s="26">
        <v>-19454</v>
      </c>
      <c r="E28" s="26">
        <v>-19822</v>
      </c>
      <c r="F28" s="31">
        <f t="shared" si="0"/>
        <v>-21610</v>
      </c>
      <c r="G28" s="26">
        <v>-5403</v>
      </c>
      <c r="H28" s="26">
        <v>-5402</v>
      </c>
      <c r="I28" s="26">
        <v>-5402</v>
      </c>
      <c r="J28" s="26">
        <v>-5403</v>
      </c>
      <c r="K28" s="208"/>
      <c r="L28" s="208"/>
      <c r="M28" s="208"/>
      <c r="N28" s="208"/>
      <c r="O28" s="208"/>
      <c r="P28" s="171"/>
    </row>
    <row r="29" spans="1:16" ht="18.75" customHeight="1">
      <c r="A29" s="4" t="s">
        <v>176</v>
      </c>
      <c r="B29" s="59">
        <v>1015</v>
      </c>
      <c r="C29" s="26" t="s">
        <v>173</v>
      </c>
      <c r="D29" s="26">
        <v>-4279.8999999999996</v>
      </c>
      <c r="E29" s="26">
        <v>-4367.3</v>
      </c>
      <c r="F29" s="31">
        <f t="shared" si="0"/>
        <v>-4760</v>
      </c>
      <c r="G29" s="26">
        <v>-1190</v>
      </c>
      <c r="H29" s="26">
        <v>-1190</v>
      </c>
      <c r="I29" s="26">
        <v>-1190</v>
      </c>
      <c r="J29" s="26">
        <v>-1190</v>
      </c>
      <c r="K29" s="208"/>
      <c r="L29" s="208"/>
      <c r="M29" s="208"/>
      <c r="N29" s="208"/>
      <c r="O29" s="208"/>
      <c r="P29" s="171"/>
    </row>
    <row r="30" spans="1:16" ht="46.5" customHeight="1">
      <c r="A30" s="4" t="s">
        <v>177</v>
      </c>
      <c r="B30" s="59">
        <v>1016</v>
      </c>
      <c r="C30" s="26">
        <v>-99</v>
      </c>
      <c r="D30" s="26">
        <v>-100</v>
      </c>
      <c r="E30" s="26">
        <v>-100</v>
      </c>
      <c r="F30" s="31">
        <f t="shared" si="0"/>
        <v>-108</v>
      </c>
      <c r="G30" s="26">
        <v>-27</v>
      </c>
      <c r="H30" s="26">
        <v>-27</v>
      </c>
      <c r="I30" s="26">
        <v>-27</v>
      </c>
      <c r="J30" s="26">
        <v>-27</v>
      </c>
      <c r="K30" s="208"/>
      <c r="L30" s="208"/>
      <c r="M30" s="208"/>
      <c r="N30" s="208"/>
      <c r="O30" s="208"/>
      <c r="P30" s="171"/>
    </row>
    <row r="31" spans="1:16" ht="18.75" customHeight="1">
      <c r="A31" s="4" t="s">
        <v>178</v>
      </c>
      <c r="B31" s="59">
        <v>1017</v>
      </c>
      <c r="C31" s="26">
        <v>-5258</v>
      </c>
      <c r="D31" s="26">
        <v>-5784</v>
      </c>
      <c r="E31" s="26">
        <v>-5784</v>
      </c>
      <c r="F31" s="31">
        <f t="shared" si="0"/>
        <v>-6304</v>
      </c>
      <c r="G31" s="26">
        <v>-1576</v>
      </c>
      <c r="H31" s="26">
        <v>-1576</v>
      </c>
      <c r="I31" s="26">
        <v>-1576</v>
      </c>
      <c r="J31" s="26">
        <v>-1576</v>
      </c>
      <c r="K31" s="208"/>
      <c r="L31" s="208"/>
      <c r="M31" s="208"/>
      <c r="N31" s="208"/>
      <c r="O31" s="208"/>
      <c r="P31" s="171"/>
    </row>
    <row r="32" spans="1:16" ht="18.75" customHeight="1">
      <c r="A32" s="4" t="s">
        <v>179</v>
      </c>
      <c r="B32" s="59">
        <v>1018</v>
      </c>
      <c r="C32" s="26" t="s">
        <v>173</v>
      </c>
      <c r="D32" s="26" t="s">
        <v>173</v>
      </c>
      <c r="E32" s="26" t="s">
        <v>173</v>
      </c>
      <c r="F32" s="31"/>
      <c r="G32" s="26" t="s">
        <v>173</v>
      </c>
      <c r="H32" s="26" t="s">
        <v>173</v>
      </c>
      <c r="I32" s="26" t="s">
        <v>173</v>
      </c>
      <c r="J32" s="26" t="s">
        <v>173</v>
      </c>
      <c r="K32" s="244"/>
      <c r="L32" s="245"/>
      <c r="M32" s="245"/>
      <c r="N32" s="245"/>
      <c r="O32" s="246"/>
      <c r="P32" s="171"/>
    </row>
    <row r="33" spans="1:16" ht="18.75" customHeight="1">
      <c r="A33" s="4" t="s">
        <v>180</v>
      </c>
      <c r="B33" s="59">
        <v>1019</v>
      </c>
      <c r="C33" s="26">
        <v>-4608</v>
      </c>
      <c r="D33" s="26">
        <v>-4831</v>
      </c>
      <c r="E33" s="26">
        <v>-4831</v>
      </c>
      <c r="F33" s="31">
        <f t="shared" si="0"/>
        <v>-4754</v>
      </c>
      <c r="G33" s="26">
        <v>-1188</v>
      </c>
      <c r="H33" s="26">
        <v>-1189</v>
      </c>
      <c r="I33" s="26">
        <v>-1188</v>
      </c>
      <c r="J33" s="26">
        <v>-1189</v>
      </c>
      <c r="K33" s="208"/>
      <c r="L33" s="208"/>
      <c r="M33" s="208"/>
      <c r="N33" s="208"/>
      <c r="O33" s="208"/>
      <c r="P33" s="171"/>
    </row>
    <row r="34" spans="1:16" ht="18.75" customHeight="1">
      <c r="A34" s="6" t="s">
        <v>181</v>
      </c>
      <c r="B34" s="7">
        <v>1020</v>
      </c>
      <c r="C34" s="39">
        <f>SUM(C23,C24)</f>
        <v>14308.299999999996</v>
      </c>
      <c r="D34" s="39">
        <f t="shared" ref="D34:J34" si="1">SUM(D23,D24)</f>
        <v>-633.20000000000437</v>
      </c>
      <c r="E34" s="39">
        <f t="shared" si="1"/>
        <v>-1088.8000000000029</v>
      </c>
      <c r="F34" s="39">
        <f t="shared" si="1"/>
        <v>-3178.3000000000029</v>
      </c>
      <c r="G34" s="39">
        <f t="shared" si="1"/>
        <v>-794.39999999999964</v>
      </c>
      <c r="H34" s="39">
        <f t="shared" si="1"/>
        <v>-794.5</v>
      </c>
      <c r="I34" s="39">
        <f t="shared" si="1"/>
        <v>-794.39999999999964</v>
      </c>
      <c r="J34" s="39">
        <f t="shared" si="1"/>
        <v>-795</v>
      </c>
      <c r="K34" s="208"/>
      <c r="L34" s="208"/>
      <c r="M34" s="208"/>
      <c r="N34" s="208"/>
      <c r="O34" s="208"/>
      <c r="P34" s="171"/>
    </row>
    <row r="35" spans="1:16" s="3" customFormat="1" ht="18.75" customHeight="1">
      <c r="A35" s="6" t="s">
        <v>182</v>
      </c>
      <c r="B35" s="7">
        <v>1030</v>
      </c>
      <c r="C35" s="41">
        <f>SUM(C36:C55,C57)</f>
        <v>-30619</v>
      </c>
      <c r="D35" s="41">
        <f>SUM(D36:D55,D57)</f>
        <v>-10356.75</v>
      </c>
      <c r="E35" s="41">
        <f>SUM(E36:E55,E57)</f>
        <v>-10356.75</v>
      </c>
      <c r="F35" s="41">
        <f t="shared" si="0"/>
        <v>-11292</v>
      </c>
      <c r="G35" s="41">
        <f>SUM(G36:G55,G57)</f>
        <v>-2823</v>
      </c>
      <c r="H35" s="41">
        <f>SUM(H36:H55,H57)</f>
        <v>-2823</v>
      </c>
      <c r="I35" s="41">
        <f>SUM(I36:I55,I57)</f>
        <v>-2823</v>
      </c>
      <c r="J35" s="41">
        <f>SUM(J36:J55,J57)</f>
        <v>-2823</v>
      </c>
      <c r="K35" s="208"/>
      <c r="L35" s="208"/>
      <c r="M35" s="208"/>
      <c r="N35" s="208"/>
      <c r="O35" s="208"/>
      <c r="P35" s="171"/>
    </row>
    <row r="36" spans="1:16" ht="18.75" customHeight="1">
      <c r="A36" s="4" t="s">
        <v>183</v>
      </c>
      <c r="B36" s="70">
        <v>1031</v>
      </c>
      <c r="C36" s="26" t="s">
        <v>173</v>
      </c>
      <c r="D36" s="26" t="s">
        <v>173</v>
      </c>
      <c r="E36" s="26" t="s">
        <v>173</v>
      </c>
      <c r="F36" s="31">
        <f t="shared" si="0"/>
        <v>0</v>
      </c>
      <c r="G36" s="26" t="s">
        <v>173</v>
      </c>
      <c r="H36" s="26" t="s">
        <v>173</v>
      </c>
      <c r="I36" s="26" t="s">
        <v>173</v>
      </c>
      <c r="J36" s="26" t="s">
        <v>173</v>
      </c>
      <c r="K36" s="208"/>
      <c r="L36" s="208"/>
      <c r="M36" s="208"/>
      <c r="N36" s="208"/>
      <c r="O36" s="208"/>
      <c r="P36" s="171"/>
    </row>
    <row r="37" spans="1:16" ht="18.75" customHeight="1">
      <c r="A37" s="4" t="s">
        <v>184</v>
      </c>
      <c r="B37" s="70">
        <v>1032</v>
      </c>
      <c r="C37" s="26" t="s">
        <v>173</v>
      </c>
      <c r="D37" s="26" t="s">
        <v>173</v>
      </c>
      <c r="E37" s="26" t="s">
        <v>173</v>
      </c>
      <c r="F37" s="31">
        <f t="shared" si="0"/>
        <v>0</v>
      </c>
      <c r="G37" s="26" t="s">
        <v>173</v>
      </c>
      <c r="H37" s="26" t="s">
        <v>173</v>
      </c>
      <c r="I37" s="26" t="s">
        <v>173</v>
      </c>
      <c r="J37" s="26" t="s">
        <v>173</v>
      </c>
      <c r="K37" s="208"/>
      <c r="L37" s="208"/>
      <c r="M37" s="208"/>
      <c r="N37" s="208"/>
      <c r="O37" s="208"/>
      <c r="P37" s="171"/>
    </row>
    <row r="38" spans="1:16" ht="18.75" customHeight="1">
      <c r="A38" s="4" t="s">
        <v>185</v>
      </c>
      <c r="B38" s="70">
        <v>1033</v>
      </c>
      <c r="C38" s="26" t="s">
        <v>173</v>
      </c>
      <c r="D38" s="26" t="s">
        <v>173</v>
      </c>
      <c r="E38" s="26" t="s">
        <v>173</v>
      </c>
      <c r="F38" s="31">
        <f t="shared" si="0"/>
        <v>0</v>
      </c>
      <c r="G38" s="26" t="s">
        <v>173</v>
      </c>
      <c r="H38" s="26" t="s">
        <v>173</v>
      </c>
      <c r="I38" s="26" t="s">
        <v>173</v>
      </c>
      <c r="J38" s="26" t="s">
        <v>173</v>
      </c>
      <c r="K38" s="208"/>
      <c r="L38" s="208"/>
      <c r="M38" s="208"/>
      <c r="N38" s="208"/>
      <c r="O38" s="208"/>
      <c r="P38" s="171"/>
    </row>
    <row r="39" spans="1:16" ht="18.75" customHeight="1">
      <c r="A39" s="4" t="s">
        <v>186</v>
      </c>
      <c r="B39" s="70">
        <v>1034</v>
      </c>
      <c r="C39" s="26" t="s">
        <v>173</v>
      </c>
      <c r="D39" s="26" t="s">
        <v>173</v>
      </c>
      <c r="E39" s="26" t="s">
        <v>173</v>
      </c>
      <c r="F39" s="31">
        <f t="shared" si="0"/>
        <v>0</v>
      </c>
      <c r="G39" s="26" t="s">
        <v>173</v>
      </c>
      <c r="H39" s="26" t="s">
        <v>173</v>
      </c>
      <c r="I39" s="26" t="s">
        <v>173</v>
      </c>
      <c r="J39" s="26" t="s">
        <v>173</v>
      </c>
      <c r="K39" s="208"/>
      <c r="L39" s="208"/>
      <c r="M39" s="208"/>
      <c r="N39" s="208"/>
      <c r="O39" s="208"/>
      <c r="P39" s="171"/>
    </row>
    <row r="40" spans="1:16" ht="18.75" customHeight="1">
      <c r="A40" s="4" t="s">
        <v>187</v>
      </c>
      <c r="B40" s="70">
        <v>1035</v>
      </c>
      <c r="C40" s="26" t="s">
        <v>173</v>
      </c>
      <c r="D40" s="26" t="s">
        <v>173</v>
      </c>
      <c r="E40" s="26" t="s">
        <v>173</v>
      </c>
      <c r="F40" s="31">
        <f t="shared" si="0"/>
        <v>0</v>
      </c>
      <c r="G40" s="26" t="s">
        <v>173</v>
      </c>
      <c r="H40" s="26" t="s">
        <v>173</v>
      </c>
      <c r="I40" s="26" t="s">
        <v>173</v>
      </c>
      <c r="J40" s="26" t="s">
        <v>173</v>
      </c>
      <c r="K40" s="208"/>
      <c r="L40" s="208"/>
      <c r="M40" s="208"/>
      <c r="N40" s="208"/>
      <c r="O40" s="208"/>
      <c r="P40" s="171"/>
    </row>
    <row r="41" spans="1:16" ht="18.75" customHeight="1">
      <c r="A41" s="4" t="s">
        <v>188</v>
      </c>
      <c r="B41" s="70">
        <v>1036</v>
      </c>
      <c r="C41" s="26" t="s">
        <v>173</v>
      </c>
      <c r="D41" s="26">
        <v>-350</v>
      </c>
      <c r="E41" s="26">
        <v>-350</v>
      </c>
      <c r="F41" s="31">
        <f t="shared" si="0"/>
        <v>-380</v>
      </c>
      <c r="G41" s="26">
        <v>-95</v>
      </c>
      <c r="H41" s="26">
        <v>-95</v>
      </c>
      <c r="I41" s="26">
        <v>-95</v>
      </c>
      <c r="J41" s="26">
        <v>-95</v>
      </c>
      <c r="K41" s="208"/>
      <c r="L41" s="208"/>
      <c r="M41" s="208"/>
      <c r="N41" s="208"/>
      <c r="O41" s="208"/>
      <c r="P41" s="171"/>
    </row>
    <row r="42" spans="1:16" ht="18.75" customHeight="1">
      <c r="A42" s="4" t="s">
        <v>189</v>
      </c>
      <c r="B42" s="70">
        <v>1037</v>
      </c>
      <c r="C42" s="26">
        <v>-20</v>
      </c>
      <c r="D42" s="26">
        <v>-10</v>
      </c>
      <c r="E42" s="26">
        <v>-10</v>
      </c>
      <c r="F42" s="31">
        <f t="shared" si="0"/>
        <v>-12</v>
      </c>
      <c r="G42" s="26">
        <v>-3</v>
      </c>
      <c r="H42" s="26">
        <v>-3</v>
      </c>
      <c r="I42" s="26">
        <v>-3</v>
      </c>
      <c r="J42" s="26">
        <v>-3</v>
      </c>
      <c r="K42" s="208"/>
      <c r="L42" s="208"/>
      <c r="M42" s="208"/>
      <c r="N42" s="208"/>
      <c r="O42" s="208"/>
      <c r="P42" s="171"/>
    </row>
    <row r="43" spans="1:16" ht="18.75" customHeight="1">
      <c r="A43" s="4" t="s">
        <v>190</v>
      </c>
      <c r="B43" s="70">
        <v>1038</v>
      </c>
      <c r="C43" s="26">
        <v>-24349</v>
      </c>
      <c r="D43" s="26">
        <v>-7173.4</v>
      </c>
      <c r="E43" s="26">
        <v>-7173.4</v>
      </c>
      <c r="F43" s="31">
        <f t="shared" si="0"/>
        <v>-7820</v>
      </c>
      <c r="G43" s="26">
        <v>-1955</v>
      </c>
      <c r="H43" s="26">
        <v>-1955</v>
      </c>
      <c r="I43" s="26">
        <v>-1955</v>
      </c>
      <c r="J43" s="26">
        <v>-1955</v>
      </c>
      <c r="K43" s="208"/>
      <c r="L43" s="208"/>
      <c r="M43" s="208"/>
      <c r="N43" s="208"/>
      <c r="O43" s="208"/>
      <c r="P43" s="171"/>
    </row>
    <row r="44" spans="1:16" ht="18.75" customHeight="1">
      <c r="A44" s="4" t="s">
        <v>191</v>
      </c>
      <c r="B44" s="70">
        <v>1039</v>
      </c>
      <c r="C44" s="26">
        <v>-5246</v>
      </c>
      <c r="D44" s="26">
        <v>-1578.15</v>
      </c>
      <c r="E44" s="26">
        <v>-1578.15</v>
      </c>
      <c r="F44" s="31">
        <f t="shared" si="0"/>
        <v>-1720</v>
      </c>
      <c r="G44" s="26">
        <v>-430</v>
      </c>
      <c r="H44" s="26">
        <v>-430</v>
      </c>
      <c r="I44" s="26">
        <v>-430</v>
      </c>
      <c r="J44" s="26">
        <v>-430</v>
      </c>
      <c r="K44" s="208"/>
      <c r="L44" s="208"/>
      <c r="M44" s="208"/>
      <c r="N44" s="208"/>
      <c r="O44" s="208"/>
      <c r="P44" s="171"/>
    </row>
    <row r="45" spans="1:16" ht="37.5">
      <c r="A45" s="4" t="s">
        <v>192</v>
      </c>
      <c r="B45" s="70">
        <v>1040</v>
      </c>
      <c r="C45" s="26">
        <v>-356</v>
      </c>
      <c r="D45" s="26">
        <v>-385.2</v>
      </c>
      <c r="E45" s="26">
        <v>-385.2</v>
      </c>
      <c r="F45" s="31">
        <f t="shared" si="0"/>
        <v>-420</v>
      </c>
      <c r="G45" s="26">
        <v>-105</v>
      </c>
      <c r="H45" s="26">
        <v>-105</v>
      </c>
      <c r="I45" s="26">
        <v>-105</v>
      </c>
      <c r="J45" s="26">
        <v>-105</v>
      </c>
      <c r="K45" s="208"/>
      <c r="L45" s="208"/>
      <c r="M45" s="208"/>
      <c r="N45" s="208"/>
      <c r="O45" s="208"/>
      <c r="P45" s="171"/>
    </row>
    <row r="46" spans="1:16" ht="37.5">
      <c r="A46" s="4" t="s">
        <v>193</v>
      </c>
      <c r="B46" s="70">
        <v>1041</v>
      </c>
      <c r="C46" s="26" t="s">
        <v>173</v>
      </c>
      <c r="D46" s="26" t="s">
        <v>173</v>
      </c>
      <c r="E46" s="26" t="s">
        <v>173</v>
      </c>
      <c r="F46" s="31">
        <f t="shared" si="0"/>
        <v>0</v>
      </c>
      <c r="G46" s="26" t="s">
        <v>173</v>
      </c>
      <c r="H46" s="26" t="s">
        <v>173</v>
      </c>
      <c r="I46" s="26" t="s">
        <v>173</v>
      </c>
      <c r="J46" s="26" t="s">
        <v>173</v>
      </c>
      <c r="K46" s="208"/>
      <c r="L46" s="208"/>
      <c r="M46" s="208"/>
      <c r="N46" s="208"/>
      <c r="O46" s="208"/>
      <c r="P46" s="171"/>
    </row>
    <row r="47" spans="1:16" ht="18.75" customHeight="1">
      <c r="A47" s="4" t="s">
        <v>194</v>
      </c>
      <c r="B47" s="70">
        <v>1042</v>
      </c>
      <c r="C47" s="26" t="s">
        <v>173</v>
      </c>
      <c r="D47" s="26" t="s">
        <v>173</v>
      </c>
      <c r="E47" s="26" t="s">
        <v>173</v>
      </c>
      <c r="F47" s="31">
        <f t="shared" si="0"/>
        <v>0</v>
      </c>
      <c r="G47" s="26" t="s">
        <v>173</v>
      </c>
      <c r="H47" s="26" t="s">
        <v>173</v>
      </c>
      <c r="I47" s="26" t="s">
        <v>173</v>
      </c>
      <c r="J47" s="26" t="s">
        <v>173</v>
      </c>
      <c r="K47" s="208"/>
      <c r="L47" s="208"/>
      <c r="M47" s="208"/>
      <c r="N47" s="208"/>
      <c r="O47" s="208"/>
      <c r="P47" s="171"/>
    </row>
    <row r="48" spans="1:16" ht="18.75" customHeight="1">
      <c r="A48" s="4" t="s">
        <v>195</v>
      </c>
      <c r="B48" s="70">
        <v>1043</v>
      </c>
      <c r="C48" s="26" t="s">
        <v>173</v>
      </c>
      <c r="D48" s="26" t="s">
        <v>173</v>
      </c>
      <c r="E48" s="26" t="s">
        <v>173</v>
      </c>
      <c r="F48" s="31">
        <f t="shared" si="0"/>
        <v>0</v>
      </c>
      <c r="G48" s="26" t="s">
        <v>173</v>
      </c>
      <c r="H48" s="26" t="s">
        <v>173</v>
      </c>
      <c r="I48" s="26" t="s">
        <v>173</v>
      </c>
      <c r="J48" s="26" t="s">
        <v>173</v>
      </c>
      <c r="K48" s="208"/>
      <c r="L48" s="208"/>
      <c r="M48" s="208"/>
      <c r="N48" s="208"/>
      <c r="O48" s="208"/>
      <c r="P48" s="171"/>
    </row>
    <row r="49" spans="1:16" ht="18.75" customHeight="1">
      <c r="A49" s="4" t="s">
        <v>196</v>
      </c>
      <c r="B49" s="70">
        <v>1044</v>
      </c>
      <c r="C49" s="26" t="s">
        <v>173</v>
      </c>
      <c r="D49" s="26" t="s">
        <v>173</v>
      </c>
      <c r="E49" s="26" t="s">
        <v>173</v>
      </c>
      <c r="F49" s="31">
        <f t="shared" si="0"/>
        <v>0</v>
      </c>
      <c r="G49" s="26" t="s">
        <v>173</v>
      </c>
      <c r="H49" s="26" t="s">
        <v>173</v>
      </c>
      <c r="I49" s="26" t="s">
        <v>173</v>
      </c>
      <c r="J49" s="26" t="s">
        <v>173</v>
      </c>
      <c r="K49" s="208"/>
      <c r="L49" s="208"/>
      <c r="M49" s="208"/>
      <c r="N49" s="208"/>
      <c r="O49" s="208"/>
      <c r="P49" s="171"/>
    </row>
    <row r="50" spans="1:16" ht="18.75" customHeight="1">
      <c r="A50" s="4" t="s">
        <v>197</v>
      </c>
      <c r="B50" s="70">
        <v>1045</v>
      </c>
      <c r="C50" s="26" t="s">
        <v>173</v>
      </c>
      <c r="D50" s="26" t="s">
        <v>173</v>
      </c>
      <c r="E50" s="26" t="s">
        <v>173</v>
      </c>
      <c r="F50" s="31">
        <f t="shared" si="0"/>
        <v>0</v>
      </c>
      <c r="G50" s="26" t="s">
        <v>173</v>
      </c>
      <c r="H50" s="26" t="s">
        <v>173</v>
      </c>
      <c r="I50" s="26" t="s">
        <v>173</v>
      </c>
      <c r="J50" s="26" t="s">
        <v>173</v>
      </c>
      <c r="K50" s="208"/>
      <c r="L50" s="208"/>
      <c r="M50" s="208"/>
      <c r="N50" s="208"/>
      <c r="O50" s="208"/>
      <c r="P50" s="171"/>
    </row>
    <row r="51" spans="1:16" ht="18.75" customHeight="1">
      <c r="A51" s="4" t="s">
        <v>198</v>
      </c>
      <c r="B51" s="70">
        <v>1046</v>
      </c>
      <c r="C51" s="26" t="s">
        <v>173</v>
      </c>
      <c r="D51" s="26" t="s">
        <v>173</v>
      </c>
      <c r="E51" s="26" t="s">
        <v>173</v>
      </c>
      <c r="F51" s="31">
        <f t="shared" si="0"/>
        <v>0</v>
      </c>
      <c r="G51" s="26" t="s">
        <v>173</v>
      </c>
      <c r="H51" s="26" t="s">
        <v>173</v>
      </c>
      <c r="I51" s="26" t="s">
        <v>173</v>
      </c>
      <c r="J51" s="26" t="s">
        <v>173</v>
      </c>
      <c r="K51" s="208"/>
      <c r="L51" s="208"/>
      <c r="M51" s="208"/>
      <c r="N51" s="208"/>
      <c r="O51" s="208"/>
      <c r="P51" s="171"/>
    </row>
    <row r="52" spans="1:16" ht="18.75" customHeight="1">
      <c r="A52" s="4" t="s">
        <v>199</v>
      </c>
      <c r="B52" s="70">
        <v>1047</v>
      </c>
      <c r="C52" s="26" t="s">
        <v>173</v>
      </c>
      <c r="D52" s="26" t="s">
        <v>173</v>
      </c>
      <c r="E52" s="26" t="s">
        <v>173</v>
      </c>
      <c r="F52" s="31">
        <f t="shared" si="0"/>
        <v>0</v>
      </c>
      <c r="G52" s="26" t="s">
        <v>173</v>
      </c>
      <c r="H52" s="26" t="s">
        <v>173</v>
      </c>
      <c r="I52" s="26" t="s">
        <v>173</v>
      </c>
      <c r="J52" s="26" t="s">
        <v>173</v>
      </c>
      <c r="K52" s="208"/>
      <c r="L52" s="208"/>
      <c r="M52" s="208"/>
      <c r="N52" s="208"/>
      <c r="O52" s="208"/>
      <c r="P52" s="171"/>
    </row>
    <row r="53" spans="1:16" ht="18.75" customHeight="1">
      <c r="A53" s="4" t="s">
        <v>200</v>
      </c>
      <c r="B53" s="70">
        <v>1048</v>
      </c>
      <c r="C53" s="26" t="s">
        <v>173</v>
      </c>
      <c r="D53" s="26" t="s">
        <v>173</v>
      </c>
      <c r="E53" s="26" t="s">
        <v>173</v>
      </c>
      <c r="F53" s="31">
        <f t="shared" si="0"/>
        <v>0</v>
      </c>
      <c r="G53" s="26" t="s">
        <v>173</v>
      </c>
      <c r="H53" s="26" t="s">
        <v>173</v>
      </c>
      <c r="I53" s="26" t="s">
        <v>173</v>
      </c>
      <c r="J53" s="26" t="s">
        <v>173</v>
      </c>
      <c r="K53" s="208"/>
      <c r="L53" s="208"/>
      <c r="M53" s="208"/>
      <c r="N53" s="208"/>
      <c r="O53" s="208"/>
      <c r="P53" s="171"/>
    </row>
    <row r="54" spans="1:16" ht="18.75" customHeight="1">
      <c r="A54" s="4" t="s">
        <v>201</v>
      </c>
      <c r="B54" s="70">
        <v>1049</v>
      </c>
      <c r="C54" s="26" t="s">
        <v>173</v>
      </c>
      <c r="D54" s="26">
        <v>-50</v>
      </c>
      <c r="E54" s="26">
        <v>-50</v>
      </c>
      <c r="F54" s="31">
        <f t="shared" si="0"/>
        <v>-56</v>
      </c>
      <c r="G54" s="26">
        <v>-14</v>
      </c>
      <c r="H54" s="26">
        <v>-14</v>
      </c>
      <c r="I54" s="26">
        <v>-14</v>
      </c>
      <c r="J54" s="26">
        <v>-14</v>
      </c>
      <c r="K54" s="208"/>
      <c r="L54" s="208"/>
      <c r="M54" s="208"/>
      <c r="N54" s="208"/>
      <c r="O54" s="208"/>
      <c r="P54" s="171"/>
    </row>
    <row r="55" spans="1:16" ht="37.5">
      <c r="A55" s="4" t="s">
        <v>202</v>
      </c>
      <c r="B55" s="70">
        <v>1050</v>
      </c>
      <c r="C55" s="26">
        <v>-1</v>
      </c>
      <c r="D55" s="26" t="s">
        <v>173</v>
      </c>
      <c r="E55" s="26" t="s">
        <v>173</v>
      </c>
      <c r="F55" s="31">
        <f t="shared" si="0"/>
        <v>0</v>
      </c>
      <c r="G55" s="26" t="s">
        <v>173</v>
      </c>
      <c r="H55" s="26" t="s">
        <v>173</v>
      </c>
      <c r="I55" s="26" t="s">
        <v>173</v>
      </c>
      <c r="J55" s="26" t="s">
        <v>173</v>
      </c>
      <c r="K55" s="208"/>
      <c r="L55" s="208"/>
      <c r="M55" s="208"/>
      <c r="N55" s="208"/>
      <c r="O55" s="208"/>
      <c r="P55" s="171"/>
    </row>
    <row r="56" spans="1:16" ht="18.75" customHeight="1">
      <c r="A56" s="4" t="s">
        <v>203</v>
      </c>
      <c r="B56" s="119" t="s">
        <v>204</v>
      </c>
      <c r="C56" s="26">
        <v>-1</v>
      </c>
      <c r="D56" s="26" t="s">
        <v>173</v>
      </c>
      <c r="E56" s="26" t="s">
        <v>173</v>
      </c>
      <c r="F56" s="31">
        <f t="shared" si="0"/>
        <v>0</v>
      </c>
      <c r="G56" s="26" t="s">
        <v>173</v>
      </c>
      <c r="H56" s="26" t="s">
        <v>173</v>
      </c>
      <c r="I56" s="26" t="s">
        <v>173</v>
      </c>
      <c r="J56" s="26" t="s">
        <v>173</v>
      </c>
      <c r="K56" s="208"/>
      <c r="L56" s="208"/>
      <c r="M56" s="208"/>
      <c r="N56" s="208"/>
      <c r="O56" s="208"/>
      <c r="P56" s="171"/>
    </row>
    <row r="57" spans="1:16" ht="18.75" customHeight="1">
      <c r="A57" s="4" t="s">
        <v>205</v>
      </c>
      <c r="B57" s="70">
        <v>1051</v>
      </c>
      <c r="C57" s="26">
        <v>-647</v>
      </c>
      <c r="D57" s="26">
        <v>-810</v>
      </c>
      <c r="E57" s="26">
        <v>-810</v>
      </c>
      <c r="F57" s="31">
        <f t="shared" si="0"/>
        <v>-884</v>
      </c>
      <c r="G57" s="26">
        <v>-221</v>
      </c>
      <c r="H57" s="26">
        <v>-221</v>
      </c>
      <c r="I57" s="26">
        <v>-221</v>
      </c>
      <c r="J57" s="26">
        <v>-221</v>
      </c>
      <c r="K57" s="208"/>
      <c r="L57" s="208"/>
      <c r="M57" s="208"/>
      <c r="N57" s="208"/>
      <c r="O57" s="208"/>
      <c r="P57" s="171"/>
    </row>
    <row r="58" spans="1:16" s="3" customFormat="1" ht="18.75" customHeight="1">
      <c r="A58" s="6" t="s">
        <v>206</v>
      </c>
      <c r="B58" s="7">
        <v>1060</v>
      </c>
      <c r="C58" s="41">
        <f>SUM(C59:C65)</f>
        <v>0</v>
      </c>
      <c r="D58" s="41">
        <f>SUM(D59:D65)</f>
        <v>0</v>
      </c>
      <c r="E58" s="41">
        <f>SUM(E59:E65)</f>
        <v>0</v>
      </c>
      <c r="F58" s="41">
        <f t="shared" si="0"/>
        <v>0</v>
      </c>
      <c r="G58" s="41">
        <f>SUM(G59:G65)</f>
        <v>0</v>
      </c>
      <c r="H58" s="41">
        <f>SUM(H59:H65)</f>
        <v>0</v>
      </c>
      <c r="I58" s="41">
        <f>SUM(I59:I65)</f>
        <v>0</v>
      </c>
      <c r="J58" s="41">
        <f>SUM(J59:J65)</f>
        <v>0</v>
      </c>
      <c r="K58" s="208"/>
      <c r="L58" s="208"/>
      <c r="M58" s="208"/>
      <c r="N58" s="208"/>
      <c r="O58" s="208"/>
      <c r="P58" s="171"/>
    </row>
    <row r="59" spans="1:16" ht="18.75" customHeight="1">
      <c r="A59" s="4" t="s">
        <v>207</v>
      </c>
      <c r="B59" s="5">
        <v>1061</v>
      </c>
      <c r="C59" s="26" t="s">
        <v>173</v>
      </c>
      <c r="D59" s="26" t="s">
        <v>173</v>
      </c>
      <c r="E59" s="26" t="s">
        <v>173</v>
      </c>
      <c r="F59" s="31">
        <f t="shared" si="0"/>
        <v>0</v>
      </c>
      <c r="G59" s="26" t="s">
        <v>173</v>
      </c>
      <c r="H59" s="26" t="s">
        <v>173</v>
      </c>
      <c r="I59" s="26" t="s">
        <v>173</v>
      </c>
      <c r="J59" s="26" t="s">
        <v>173</v>
      </c>
      <c r="K59" s="208"/>
      <c r="L59" s="208"/>
      <c r="M59" s="208"/>
      <c r="N59" s="208"/>
      <c r="O59" s="208"/>
      <c r="P59" s="171"/>
    </row>
    <row r="60" spans="1:16" ht="18.75" customHeight="1">
      <c r="A60" s="4" t="s">
        <v>208</v>
      </c>
      <c r="B60" s="5">
        <v>1062</v>
      </c>
      <c r="C60" s="26" t="s">
        <v>173</v>
      </c>
      <c r="D60" s="26" t="s">
        <v>173</v>
      </c>
      <c r="E60" s="26" t="s">
        <v>173</v>
      </c>
      <c r="F60" s="31">
        <f t="shared" si="0"/>
        <v>0</v>
      </c>
      <c r="G60" s="26" t="s">
        <v>173</v>
      </c>
      <c r="H60" s="26" t="s">
        <v>173</v>
      </c>
      <c r="I60" s="26" t="s">
        <v>173</v>
      </c>
      <c r="J60" s="26" t="s">
        <v>173</v>
      </c>
      <c r="K60" s="208"/>
      <c r="L60" s="208"/>
      <c r="M60" s="208"/>
      <c r="N60" s="208"/>
      <c r="O60" s="208"/>
      <c r="P60" s="171"/>
    </row>
    <row r="61" spans="1:16" ht="18.75" customHeight="1">
      <c r="A61" s="4" t="s">
        <v>190</v>
      </c>
      <c r="B61" s="5">
        <v>1063</v>
      </c>
      <c r="C61" s="26" t="s">
        <v>173</v>
      </c>
      <c r="D61" s="26" t="s">
        <v>173</v>
      </c>
      <c r="E61" s="26" t="s">
        <v>173</v>
      </c>
      <c r="F61" s="31">
        <f t="shared" si="0"/>
        <v>0</v>
      </c>
      <c r="G61" s="26" t="s">
        <v>173</v>
      </c>
      <c r="H61" s="26" t="s">
        <v>173</v>
      </c>
      <c r="I61" s="26" t="s">
        <v>173</v>
      </c>
      <c r="J61" s="26" t="s">
        <v>173</v>
      </c>
      <c r="K61" s="208"/>
      <c r="L61" s="208"/>
      <c r="M61" s="208"/>
      <c r="N61" s="208"/>
      <c r="O61" s="208"/>
      <c r="P61" s="171"/>
    </row>
    <row r="62" spans="1:16" ht="18.75" customHeight="1">
      <c r="A62" s="4" t="s">
        <v>191</v>
      </c>
      <c r="B62" s="5">
        <v>1064</v>
      </c>
      <c r="C62" s="26" t="s">
        <v>173</v>
      </c>
      <c r="D62" s="26" t="s">
        <v>173</v>
      </c>
      <c r="E62" s="26" t="s">
        <v>173</v>
      </c>
      <c r="F62" s="31">
        <f t="shared" si="0"/>
        <v>0</v>
      </c>
      <c r="G62" s="26" t="s">
        <v>173</v>
      </c>
      <c r="H62" s="26" t="s">
        <v>173</v>
      </c>
      <c r="I62" s="26" t="s">
        <v>173</v>
      </c>
      <c r="J62" s="26" t="s">
        <v>173</v>
      </c>
      <c r="K62" s="208"/>
      <c r="L62" s="208"/>
      <c r="M62" s="208"/>
      <c r="N62" s="208"/>
      <c r="O62" s="208"/>
      <c r="P62" s="171"/>
    </row>
    <row r="63" spans="1:16" ht="18.75" customHeight="1">
      <c r="A63" s="4" t="s">
        <v>209</v>
      </c>
      <c r="B63" s="5">
        <v>1065</v>
      </c>
      <c r="C63" s="26" t="s">
        <v>173</v>
      </c>
      <c r="D63" s="26" t="s">
        <v>173</v>
      </c>
      <c r="E63" s="26" t="s">
        <v>173</v>
      </c>
      <c r="F63" s="31">
        <f t="shared" si="0"/>
        <v>0</v>
      </c>
      <c r="G63" s="26" t="s">
        <v>173</v>
      </c>
      <c r="H63" s="26" t="s">
        <v>173</v>
      </c>
      <c r="I63" s="26" t="s">
        <v>173</v>
      </c>
      <c r="J63" s="26" t="s">
        <v>173</v>
      </c>
      <c r="K63" s="208"/>
      <c r="L63" s="208"/>
      <c r="M63" s="208"/>
      <c r="N63" s="208"/>
      <c r="O63" s="208"/>
      <c r="P63" s="171"/>
    </row>
    <row r="64" spans="1:16" ht="18.75" customHeight="1">
      <c r="A64" s="4" t="s">
        <v>210</v>
      </c>
      <c r="B64" s="5">
        <v>1066</v>
      </c>
      <c r="C64" s="26" t="s">
        <v>173</v>
      </c>
      <c r="D64" s="26" t="s">
        <v>173</v>
      </c>
      <c r="E64" s="26" t="s">
        <v>173</v>
      </c>
      <c r="F64" s="31">
        <f t="shared" si="0"/>
        <v>0</v>
      </c>
      <c r="G64" s="26" t="s">
        <v>173</v>
      </c>
      <c r="H64" s="26" t="s">
        <v>173</v>
      </c>
      <c r="I64" s="26" t="s">
        <v>173</v>
      </c>
      <c r="J64" s="26" t="s">
        <v>173</v>
      </c>
      <c r="K64" s="208"/>
      <c r="L64" s="208"/>
      <c r="M64" s="208"/>
      <c r="N64" s="208"/>
      <c r="O64" s="208"/>
      <c r="P64" s="171"/>
    </row>
    <row r="65" spans="1:16" ht="18.75" customHeight="1">
      <c r="A65" s="4" t="s">
        <v>211</v>
      </c>
      <c r="B65" s="5">
        <v>1067</v>
      </c>
      <c r="C65" s="26" t="s">
        <v>173</v>
      </c>
      <c r="D65" s="26" t="s">
        <v>173</v>
      </c>
      <c r="E65" s="26" t="s">
        <v>173</v>
      </c>
      <c r="F65" s="31">
        <f t="shared" si="0"/>
        <v>0</v>
      </c>
      <c r="G65" s="26" t="s">
        <v>173</v>
      </c>
      <c r="H65" s="26" t="s">
        <v>173</v>
      </c>
      <c r="I65" s="26" t="s">
        <v>173</v>
      </c>
      <c r="J65" s="26" t="s">
        <v>173</v>
      </c>
      <c r="K65" s="208"/>
      <c r="L65" s="208"/>
      <c r="M65" s="208"/>
      <c r="N65" s="208"/>
      <c r="O65" s="208"/>
      <c r="P65" s="171"/>
    </row>
    <row r="66" spans="1:16" s="3" customFormat="1" ht="18.75" customHeight="1">
      <c r="A66" s="6" t="s">
        <v>212</v>
      </c>
      <c r="B66" s="7">
        <v>1070</v>
      </c>
      <c r="C66" s="41">
        <f>SUM(C67:C69)</f>
        <v>9199.64</v>
      </c>
      <c r="D66" s="41">
        <f>SUM(D67:D69)</f>
        <v>10990</v>
      </c>
      <c r="E66" s="41">
        <f>SUM(E67:E69)</f>
        <v>11444.5</v>
      </c>
      <c r="F66" s="41">
        <f t="shared" si="0"/>
        <v>14470.5</v>
      </c>
      <c r="G66" s="41">
        <f>SUM(G67:G69)</f>
        <v>3617.7</v>
      </c>
      <c r="H66" s="41">
        <f>SUM(H67:H69)</f>
        <v>3617.6</v>
      </c>
      <c r="I66" s="41">
        <f>SUM(I67:I69)</f>
        <v>3617.6</v>
      </c>
      <c r="J66" s="41">
        <f>SUM(J67:J69)</f>
        <v>3617.6</v>
      </c>
      <c r="K66" s="208"/>
      <c r="L66" s="208"/>
      <c r="M66" s="208"/>
      <c r="N66" s="208"/>
      <c r="O66" s="208"/>
      <c r="P66" s="171"/>
    </row>
    <row r="67" spans="1:16" ht="18.75" customHeight="1">
      <c r="A67" s="4" t="s">
        <v>213</v>
      </c>
      <c r="B67" s="5">
        <v>1071</v>
      </c>
      <c r="C67" s="26"/>
      <c r="D67" s="26"/>
      <c r="E67" s="26"/>
      <c r="F67" s="31">
        <f t="shared" si="0"/>
        <v>0</v>
      </c>
      <c r="G67" s="26"/>
      <c r="H67" s="26"/>
      <c r="I67" s="26"/>
      <c r="J67" s="26"/>
      <c r="K67" s="208"/>
      <c r="L67" s="208"/>
      <c r="M67" s="208"/>
      <c r="N67" s="208"/>
      <c r="O67" s="208"/>
      <c r="P67" s="171"/>
    </row>
    <row r="68" spans="1:16" ht="18.75" customHeight="1">
      <c r="A68" s="4" t="s">
        <v>214</v>
      </c>
      <c r="B68" s="5">
        <v>1072</v>
      </c>
      <c r="C68" s="26"/>
      <c r="D68" s="26"/>
      <c r="E68" s="26"/>
      <c r="F68" s="31">
        <f t="shared" si="0"/>
        <v>0</v>
      </c>
      <c r="G68" s="26"/>
      <c r="H68" s="26"/>
      <c r="I68" s="26"/>
      <c r="J68" s="26"/>
      <c r="K68" s="208"/>
      <c r="L68" s="208"/>
      <c r="M68" s="208"/>
      <c r="N68" s="208"/>
      <c r="O68" s="208"/>
      <c r="P68" s="171"/>
    </row>
    <row r="69" spans="1:16" ht="18.75" customHeight="1">
      <c r="A69" s="4" t="s">
        <v>215</v>
      </c>
      <c r="B69" s="5">
        <v>1073</v>
      </c>
      <c r="C69" s="26">
        <v>9199.64</v>
      </c>
      <c r="D69" s="26">
        <v>10990</v>
      </c>
      <c r="E69" s="26">
        <v>11444.5</v>
      </c>
      <c r="F69" s="31">
        <f t="shared" si="0"/>
        <v>14470.5</v>
      </c>
      <c r="G69" s="26">
        <v>3617.7</v>
      </c>
      <c r="H69" s="26">
        <v>3617.6</v>
      </c>
      <c r="I69" s="26">
        <v>3617.6</v>
      </c>
      <c r="J69" s="26">
        <v>3617.6</v>
      </c>
      <c r="K69" s="208"/>
      <c r="L69" s="208"/>
      <c r="M69" s="208"/>
      <c r="N69" s="208"/>
      <c r="O69" s="208"/>
      <c r="P69" s="171"/>
    </row>
    <row r="70" spans="1:16" s="3" customFormat="1" ht="18.75" customHeight="1">
      <c r="A70" s="101" t="s">
        <v>216</v>
      </c>
      <c r="B70" s="7">
        <v>1080</v>
      </c>
      <c r="C70" s="41">
        <f>SUM(C71:C76)</f>
        <v>0</v>
      </c>
      <c r="D70" s="41">
        <f>SUM(D71:D76)</f>
        <v>0</v>
      </c>
      <c r="E70" s="41">
        <f>SUM(E71:E76)</f>
        <v>0</v>
      </c>
      <c r="F70" s="41">
        <f t="shared" si="0"/>
        <v>0</v>
      </c>
      <c r="G70" s="41">
        <f>SUM(G71:G76)</f>
        <v>0</v>
      </c>
      <c r="H70" s="41">
        <f>SUM(H71:H76)</f>
        <v>0</v>
      </c>
      <c r="I70" s="41">
        <f>SUM(I71:I76)</f>
        <v>0</v>
      </c>
      <c r="J70" s="41">
        <f>SUM(J71:J76)</f>
        <v>0</v>
      </c>
      <c r="K70" s="208"/>
      <c r="L70" s="208"/>
      <c r="M70" s="208"/>
      <c r="N70" s="208"/>
      <c r="O70" s="208"/>
      <c r="P70" s="171"/>
    </row>
    <row r="71" spans="1:16" ht="18.75" customHeight="1">
      <c r="A71" s="4" t="s">
        <v>213</v>
      </c>
      <c r="B71" s="5">
        <v>1081</v>
      </c>
      <c r="C71" s="26" t="s">
        <v>173</v>
      </c>
      <c r="D71" s="26" t="s">
        <v>173</v>
      </c>
      <c r="E71" s="26" t="s">
        <v>173</v>
      </c>
      <c r="F71" s="31">
        <f t="shared" si="0"/>
        <v>0</v>
      </c>
      <c r="G71" s="26" t="s">
        <v>173</v>
      </c>
      <c r="H71" s="26" t="s">
        <v>173</v>
      </c>
      <c r="I71" s="26" t="s">
        <v>173</v>
      </c>
      <c r="J71" s="26" t="s">
        <v>173</v>
      </c>
      <c r="K71" s="208"/>
      <c r="L71" s="208"/>
      <c r="M71" s="208"/>
      <c r="N71" s="208"/>
      <c r="O71" s="208"/>
      <c r="P71" s="171"/>
    </row>
    <row r="72" spans="1:16" ht="18.75" customHeight="1">
      <c r="A72" s="4" t="s">
        <v>217</v>
      </c>
      <c r="B72" s="5">
        <v>1082</v>
      </c>
      <c r="C72" s="26" t="s">
        <v>173</v>
      </c>
      <c r="D72" s="26" t="s">
        <v>173</v>
      </c>
      <c r="E72" s="26" t="s">
        <v>173</v>
      </c>
      <c r="F72" s="31">
        <f t="shared" si="0"/>
        <v>0</v>
      </c>
      <c r="G72" s="26" t="s">
        <v>173</v>
      </c>
      <c r="H72" s="26" t="s">
        <v>173</v>
      </c>
      <c r="I72" s="26" t="s">
        <v>173</v>
      </c>
      <c r="J72" s="26" t="s">
        <v>173</v>
      </c>
      <c r="K72" s="208"/>
      <c r="L72" s="208"/>
      <c r="M72" s="208"/>
      <c r="N72" s="208"/>
      <c r="O72" s="208"/>
      <c r="P72" s="171"/>
    </row>
    <row r="73" spans="1:16" ht="18.75" customHeight="1">
      <c r="A73" s="4" t="s">
        <v>218</v>
      </c>
      <c r="B73" s="5">
        <v>1083</v>
      </c>
      <c r="C73" s="26" t="s">
        <v>173</v>
      </c>
      <c r="D73" s="26" t="s">
        <v>173</v>
      </c>
      <c r="E73" s="26" t="s">
        <v>173</v>
      </c>
      <c r="F73" s="31">
        <f t="shared" si="0"/>
        <v>0</v>
      </c>
      <c r="G73" s="26" t="s">
        <v>173</v>
      </c>
      <c r="H73" s="26" t="s">
        <v>173</v>
      </c>
      <c r="I73" s="26" t="s">
        <v>173</v>
      </c>
      <c r="J73" s="26" t="s">
        <v>173</v>
      </c>
      <c r="K73" s="208"/>
      <c r="L73" s="208"/>
      <c r="M73" s="208"/>
      <c r="N73" s="208"/>
      <c r="O73" s="208"/>
      <c r="P73" s="171"/>
    </row>
    <row r="74" spans="1:16" ht="18.75" customHeight="1">
      <c r="A74" s="4" t="s">
        <v>219</v>
      </c>
      <c r="B74" s="5">
        <v>1084</v>
      </c>
      <c r="C74" s="26" t="s">
        <v>173</v>
      </c>
      <c r="D74" s="26" t="s">
        <v>173</v>
      </c>
      <c r="E74" s="26" t="s">
        <v>173</v>
      </c>
      <c r="F74" s="31">
        <f t="shared" si="0"/>
        <v>0</v>
      </c>
      <c r="G74" s="26" t="s">
        <v>173</v>
      </c>
      <c r="H74" s="26" t="s">
        <v>173</v>
      </c>
      <c r="I74" s="26" t="s">
        <v>173</v>
      </c>
      <c r="J74" s="26" t="s">
        <v>173</v>
      </c>
      <c r="K74" s="208"/>
      <c r="L74" s="208"/>
      <c r="M74" s="208"/>
      <c r="N74" s="208"/>
      <c r="O74" s="208"/>
      <c r="P74" s="171"/>
    </row>
    <row r="75" spans="1:16" ht="18.75" customHeight="1">
      <c r="A75" s="4" t="s">
        <v>220</v>
      </c>
      <c r="B75" s="5">
        <v>1085</v>
      </c>
      <c r="C75" s="26" t="s">
        <v>173</v>
      </c>
      <c r="D75" s="26" t="s">
        <v>173</v>
      </c>
      <c r="E75" s="26" t="s">
        <v>173</v>
      </c>
      <c r="F75" s="31">
        <f t="shared" si="0"/>
        <v>0</v>
      </c>
      <c r="G75" s="26" t="s">
        <v>173</v>
      </c>
      <c r="H75" s="26" t="s">
        <v>173</v>
      </c>
      <c r="I75" s="26" t="s">
        <v>173</v>
      </c>
      <c r="J75" s="26" t="s">
        <v>173</v>
      </c>
      <c r="K75" s="208"/>
      <c r="L75" s="208"/>
      <c r="M75" s="208"/>
      <c r="N75" s="208"/>
      <c r="O75" s="208"/>
      <c r="P75" s="171"/>
    </row>
    <row r="76" spans="1:16" ht="18.75" customHeight="1">
      <c r="A76" s="4" t="s">
        <v>221</v>
      </c>
      <c r="B76" s="5">
        <v>1086</v>
      </c>
      <c r="C76" s="26" t="s">
        <v>173</v>
      </c>
      <c r="D76" s="26" t="s">
        <v>173</v>
      </c>
      <c r="E76" s="26" t="s">
        <v>173</v>
      </c>
      <c r="F76" s="31">
        <f t="shared" si="0"/>
        <v>0</v>
      </c>
      <c r="G76" s="26" t="s">
        <v>173</v>
      </c>
      <c r="H76" s="26" t="s">
        <v>173</v>
      </c>
      <c r="I76" s="26" t="s">
        <v>173</v>
      </c>
      <c r="J76" s="26" t="s">
        <v>173</v>
      </c>
      <c r="K76" s="208"/>
      <c r="L76" s="208"/>
      <c r="M76" s="208"/>
      <c r="N76" s="208"/>
      <c r="O76" s="208"/>
      <c r="P76" s="171"/>
    </row>
    <row r="77" spans="1:16" s="3" customFormat="1" ht="18.75" customHeight="1">
      <c r="A77" s="6" t="s">
        <v>222</v>
      </c>
      <c r="B77" s="7">
        <v>1100</v>
      </c>
      <c r="C77" s="39">
        <f>SUM(C34,C35,C58,C66,C70)</f>
        <v>-7111.0600000000049</v>
      </c>
      <c r="D77" s="39">
        <f t="shared" ref="D77:J77" si="2">SUM(D34,D35,D58,D66,D70)</f>
        <v>4.9999999995634425E-2</v>
      </c>
      <c r="E77" s="39">
        <f t="shared" si="2"/>
        <v>-1.0500000000029104</v>
      </c>
      <c r="F77" s="39">
        <f t="shared" si="2"/>
        <v>0.19999999999708962</v>
      </c>
      <c r="G77" s="39">
        <f t="shared" si="2"/>
        <v>0.3000000000001819</v>
      </c>
      <c r="H77" s="39">
        <f t="shared" si="2"/>
        <v>9.9999999999909051E-2</v>
      </c>
      <c r="I77" s="39">
        <f t="shared" si="2"/>
        <v>0.20000000000027285</v>
      </c>
      <c r="J77" s="39">
        <f t="shared" si="2"/>
        <v>-0.40000000000009095</v>
      </c>
      <c r="K77" s="208"/>
      <c r="L77" s="208"/>
      <c r="M77" s="208"/>
      <c r="N77" s="208"/>
      <c r="O77" s="208"/>
      <c r="P77" s="171"/>
    </row>
    <row r="78" spans="1:16" s="3" customFormat="1" ht="18.75" customHeight="1">
      <c r="A78" s="6" t="s">
        <v>223</v>
      </c>
      <c r="B78" s="7">
        <v>1110</v>
      </c>
      <c r="C78" s="38"/>
      <c r="D78" s="38"/>
      <c r="E78" s="38"/>
      <c r="F78" s="41">
        <f t="shared" ref="F78:F87" si="3">SUM(G78:J78)</f>
        <v>0</v>
      </c>
      <c r="G78" s="38"/>
      <c r="H78" s="38"/>
      <c r="I78" s="38"/>
      <c r="J78" s="38"/>
      <c r="K78" s="208"/>
      <c r="L78" s="208"/>
      <c r="M78" s="208"/>
      <c r="N78" s="208"/>
      <c r="O78" s="208"/>
      <c r="P78" s="171"/>
    </row>
    <row r="79" spans="1:16" s="3" customFormat="1" ht="18.75" customHeight="1">
      <c r="A79" s="6" t="s">
        <v>224</v>
      </c>
      <c r="B79" s="7">
        <v>1120</v>
      </c>
      <c r="C79" s="38" t="s">
        <v>173</v>
      </c>
      <c r="D79" s="38" t="s">
        <v>173</v>
      </c>
      <c r="E79" s="38" t="s">
        <v>173</v>
      </c>
      <c r="F79" s="41">
        <f t="shared" si="3"/>
        <v>0</v>
      </c>
      <c r="G79" s="38" t="s">
        <v>173</v>
      </c>
      <c r="H79" s="38" t="s">
        <v>173</v>
      </c>
      <c r="I79" s="38" t="s">
        <v>173</v>
      </c>
      <c r="J79" s="38" t="s">
        <v>173</v>
      </c>
      <c r="K79" s="208"/>
      <c r="L79" s="208"/>
      <c r="M79" s="208"/>
      <c r="N79" s="208"/>
      <c r="O79" s="208"/>
      <c r="P79" s="171"/>
    </row>
    <row r="80" spans="1:16" s="3" customFormat="1" ht="18.75" customHeight="1">
      <c r="A80" s="6" t="s">
        <v>225</v>
      </c>
      <c r="B80" s="7">
        <v>1130</v>
      </c>
      <c r="C80" s="38"/>
      <c r="D80" s="38"/>
      <c r="E80" s="38"/>
      <c r="F80" s="41">
        <f t="shared" si="3"/>
        <v>0</v>
      </c>
      <c r="G80" s="38"/>
      <c r="H80" s="38"/>
      <c r="I80" s="38"/>
      <c r="J80" s="38"/>
      <c r="K80" s="208"/>
      <c r="L80" s="208"/>
      <c r="M80" s="208"/>
      <c r="N80" s="208"/>
      <c r="O80" s="208"/>
      <c r="P80" s="171"/>
    </row>
    <row r="81" spans="1:16" s="3" customFormat="1" ht="18.75" customHeight="1">
      <c r="A81" s="6" t="s">
        <v>226</v>
      </c>
      <c r="B81" s="7">
        <v>1140</v>
      </c>
      <c r="C81" s="38" t="s">
        <v>173</v>
      </c>
      <c r="D81" s="38" t="s">
        <v>173</v>
      </c>
      <c r="E81" s="38" t="s">
        <v>173</v>
      </c>
      <c r="F81" s="41">
        <f t="shared" si="3"/>
        <v>0</v>
      </c>
      <c r="G81" s="38" t="s">
        <v>173</v>
      </c>
      <c r="H81" s="38" t="s">
        <v>173</v>
      </c>
      <c r="I81" s="38" t="s">
        <v>173</v>
      </c>
      <c r="J81" s="38" t="s">
        <v>173</v>
      </c>
      <c r="K81" s="208"/>
      <c r="L81" s="208"/>
      <c r="M81" s="208"/>
      <c r="N81" s="208"/>
      <c r="O81" s="208"/>
      <c r="P81" s="171"/>
    </row>
    <row r="82" spans="1:16" s="3" customFormat="1" ht="18.75" customHeight="1">
      <c r="A82" s="6" t="s">
        <v>227</v>
      </c>
      <c r="B82" s="7">
        <v>1150</v>
      </c>
      <c r="C82" s="41">
        <f>SUM(C83:C84)</f>
        <v>0</v>
      </c>
      <c r="D82" s="41">
        <f t="shared" ref="D82:J82" si="4">SUM(D83:D84)</f>
        <v>0</v>
      </c>
      <c r="E82" s="41">
        <f t="shared" si="4"/>
        <v>0</v>
      </c>
      <c r="F82" s="41">
        <f t="shared" si="3"/>
        <v>0</v>
      </c>
      <c r="G82" s="41">
        <f t="shared" si="4"/>
        <v>0</v>
      </c>
      <c r="H82" s="41">
        <f t="shared" si="4"/>
        <v>0</v>
      </c>
      <c r="I82" s="41">
        <f t="shared" si="4"/>
        <v>0</v>
      </c>
      <c r="J82" s="41">
        <f t="shared" si="4"/>
        <v>0</v>
      </c>
      <c r="K82" s="208"/>
      <c r="L82" s="208"/>
      <c r="M82" s="208"/>
      <c r="N82" s="208"/>
      <c r="O82" s="208"/>
      <c r="P82" s="171"/>
    </row>
    <row r="83" spans="1:16" ht="18.75" customHeight="1">
      <c r="A83" s="4" t="s">
        <v>213</v>
      </c>
      <c r="B83" s="5">
        <v>1151</v>
      </c>
      <c r="C83" s="26"/>
      <c r="D83" s="26"/>
      <c r="E83" s="26"/>
      <c r="F83" s="31">
        <f t="shared" si="3"/>
        <v>0</v>
      </c>
      <c r="G83" s="26"/>
      <c r="H83" s="26"/>
      <c r="I83" s="26"/>
      <c r="J83" s="26"/>
      <c r="K83" s="208"/>
      <c r="L83" s="208"/>
      <c r="M83" s="208"/>
      <c r="N83" s="208"/>
      <c r="O83" s="208"/>
      <c r="P83" s="171"/>
    </row>
    <row r="84" spans="1:16" ht="18.75" customHeight="1">
      <c r="A84" s="4" t="s">
        <v>228</v>
      </c>
      <c r="B84" s="5">
        <v>1152</v>
      </c>
      <c r="C84" s="26"/>
      <c r="D84" s="26"/>
      <c r="E84" s="26"/>
      <c r="F84" s="31">
        <f t="shared" si="3"/>
        <v>0</v>
      </c>
      <c r="G84" s="26"/>
      <c r="H84" s="26"/>
      <c r="I84" s="26"/>
      <c r="J84" s="26"/>
      <c r="K84" s="208"/>
      <c r="L84" s="208"/>
      <c r="M84" s="208"/>
      <c r="N84" s="208"/>
      <c r="O84" s="208"/>
      <c r="P84" s="171"/>
    </row>
    <row r="85" spans="1:16" s="3" customFormat="1" ht="18.75" customHeight="1">
      <c r="A85" s="6" t="s">
        <v>229</v>
      </c>
      <c r="B85" s="7">
        <v>1160</v>
      </c>
      <c r="C85" s="41">
        <f>SUM(C86:C87)</f>
        <v>0</v>
      </c>
      <c r="D85" s="41">
        <f t="shared" ref="D85:J85" si="5">SUM(D86:D87)</f>
        <v>0</v>
      </c>
      <c r="E85" s="41">
        <f t="shared" si="5"/>
        <v>0</v>
      </c>
      <c r="F85" s="41">
        <f t="shared" si="3"/>
        <v>0</v>
      </c>
      <c r="G85" s="41">
        <f t="shared" si="5"/>
        <v>0</v>
      </c>
      <c r="H85" s="41">
        <f t="shared" si="5"/>
        <v>0</v>
      </c>
      <c r="I85" s="41">
        <f t="shared" si="5"/>
        <v>0</v>
      </c>
      <c r="J85" s="41">
        <f t="shared" si="5"/>
        <v>0</v>
      </c>
      <c r="K85" s="208"/>
      <c r="L85" s="208"/>
      <c r="M85" s="208"/>
      <c r="N85" s="208"/>
      <c r="O85" s="208"/>
      <c r="P85" s="171"/>
    </row>
    <row r="86" spans="1:16" ht="18.75" customHeight="1">
      <c r="A86" s="4" t="s">
        <v>213</v>
      </c>
      <c r="B86" s="5">
        <v>1161</v>
      </c>
      <c r="C86" s="26" t="s">
        <v>173</v>
      </c>
      <c r="D86" s="26" t="s">
        <v>173</v>
      </c>
      <c r="E86" s="26" t="s">
        <v>173</v>
      </c>
      <c r="F86" s="31">
        <f t="shared" si="3"/>
        <v>0</v>
      </c>
      <c r="G86" s="26" t="s">
        <v>173</v>
      </c>
      <c r="H86" s="26" t="s">
        <v>173</v>
      </c>
      <c r="I86" s="26" t="s">
        <v>173</v>
      </c>
      <c r="J86" s="26" t="s">
        <v>173</v>
      </c>
      <c r="K86" s="208"/>
      <c r="L86" s="208"/>
      <c r="M86" s="208"/>
      <c r="N86" s="208"/>
      <c r="O86" s="208"/>
      <c r="P86" s="171"/>
    </row>
    <row r="87" spans="1:16" ht="18.75" customHeight="1">
      <c r="A87" s="4" t="s">
        <v>230</v>
      </c>
      <c r="B87" s="5">
        <v>1162</v>
      </c>
      <c r="C87" s="26" t="s">
        <v>173</v>
      </c>
      <c r="D87" s="26" t="s">
        <v>173</v>
      </c>
      <c r="E87" s="26" t="s">
        <v>173</v>
      </c>
      <c r="F87" s="31">
        <f t="shared" si="3"/>
        <v>0</v>
      </c>
      <c r="G87" s="26" t="s">
        <v>173</v>
      </c>
      <c r="H87" s="26" t="s">
        <v>173</v>
      </c>
      <c r="I87" s="26" t="s">
        <v>173</v>
      </c>
      <c r="J87" s="26" t="s">
        <v>173</v>
      </c>
      <c r="K87" s="208"/>
      <c r="L87" s="208"/>
      <c r="M87" s="208"/>
      <c r="N87" s="208"/>
      <c r="O87" s="208"/>
      <c r="P87" s="171"/>
    </row>
    <row r="88" spans="1:16" ht="18.75" customHeight="1">
      <c r="A88" s="6" t="s">
        <v>231</v>
      </c>
      <c r="B88" s="7">
        <v>1170</v>
      </c>
      <c r="C88" s="39">
        <f>SUM(C77,C78,C79,C80,C81,C82,C85)</f>
        <v>-7111.0600000000049</v>
      </c>
      <c r="D88" s="39">
        <f t="shared" ref="D88:J88" si="6">SUM(D77,D78,D79,D80,D81,D82,D85)</f>
        <v>4.9999999995634425E-2</v>
      </c>
      <c r="E88" s="39">
        <f t="shared" si="6"/>
        <v>-1.0500000000029104</v>
      </c>
      <c r="F88" s="39">
        <f t="shared" si="6"/>
        <v>0.19999999999708962</v>
      </c>
      <c r="G88" s="39">
        <f t="shared" si="6"/>
        <v>0.3000000000001819</v>
      </c>
      <c r="H88" s="39">
        <f t="shared" si="6"/>
        <v>9.9999999999909051E-2</v>
      </c>
      <c r="I88" s="39">
        <f t="shared" si="6"/>
        <v>0.20000000000027285</v>
      </c>
      <c r="J88" s="39">
        <f t="shared" si="6"/>
        <v>-0.40000000000009095</v>
      </c>
      <c r="K88" s="208"/>
      <c r="L88" s="208"/>
      <c r="M88" s="208"/>
      <c r="N88" s="208"/>
      <c r="O88" s="208"/>
      <c r="P88" s="171"/>
    </row>
    <row r="89" spans="1:16" ht="18.75" customHeight="1">
      <c r="A89" s="4" t="s">
        <v>232</v>
      </c>
      <c r="B89" s="59">
        <v>1180</v>
      </c>
      <c r="C89" s="26" t="s">
        <v>173</v>
      </c>
      <c r="D89" s="26" t="s">
        <v>173</v>
      </c>
      <c r="E89" s="26" t="s">
        <v>173</v>
      </c>
      <c r="F89" s="31">
        <f>SUM(G89:J89)</f>
        <v>0</v>
      </c>
      <c r="G89" s="26" t="s">
        <v>173</v>
      </c>
      <c r="H89" s="26" t="s">
        <v>173</v>
      </c>
      <c r="I89" s="26" t="s">
        <v>173</v>
      </c>
      <c r="J89" s="26" t="s">
        <v>173</v>
      </c>
      <c r="K89" s="208"/>
      <c r="L89" s="208"/>
      <c r="M89" s="208"/>
      <c r="N89" s="208"/>
      <c r="O89" s="208"/>
      <c r="P89" s="171"/>
    </row>
    <row r="90" spans="1:16" ht="18.75" customHeight="1">
      <c r="A90" s="4" t="s">
        <v>233</v>
      </c>
      <c r="B90" s="59">
        <v>1181</v>
      </c>
      <c r="C90" s="26"/>
      <c r="D90" s="26"/>
      <c r="E90" s="26"/>
      <c r="F90" s="31">
        <f>SUM(G90:J90)</f>
        <v>0</v>
      </c>
      <c r="G90" s="26"/>
      <c r="H90" s="26"/>
      <c r="I90" s="26"/>
      <c r="J90" s="26"/>
      <c r="K90" s="208"/>
      <c r="L90" s="208"/>
      <c r="M90" s="208"/>
      <c r="N90" s="208"/>
      <c r="O90" s="208"/>
      <c r="P90" s="171"/>
    </row>
    <row r="91" spans="1:16" ht="18.75" customHeight="1">
      <c r="A91" s="4" t="s">
        <v>234</v>
      </c>
      <c r="B91" s="5">
        <v>1190</v>
      </c>
      <c r="C91" s="26"/>
      <c r="D91" s="26"/>
      <c r="E91" s="26"/>
      <c r="F91" s="31">
        <f>SUM(G91:J91)</f>
        <v>0</v>
      </c>
      <c r="G91" s="26"/>
      <c r="H91" s="26"/>
      <c r="I91" s="26"/>
      <c r="J91" s="26"/>
      <c r="K91" s="208"/>
      <c r="L91" s="208"/>
      <c r="M91" s="208"/>
      <c r="N91" s="208"/>
      <c r="O91" s="208"/>
      <c r="P91" s="171"/>
    </row>
    <row r="92" spans="1:16" ht="18.75" customHeight="1">
      <c r="A92" s="4" t="s">
        <v>235</v>
      </c>
      <c r="B92" s="60">
        <v>1191</v>
      </c>
      <c r="C92" s="26" t="s">
        <v>173</v>
      </c>
      <c r="D92" s="26" t="s">
        <v>173</v>
      </c>
      <c r="E92" s="26" t="s">
        <v>173</v>
      </c>
      <c r="F92" s="31">
        <f>SUM(G92:J92)</f>
        <v>0</v>
      </c>
      <c r="G92" s="26" t="s">
        <v>173</v>
      </c>
      <c r="H92" s="26" t="s">
        <v>173</v>
      </c>
      <c r="I92" s="26" t="s">
        <v>173</v>
      </c>
      <c r="J92" s="26" t="s">
        <v>173</v>
      </c>
      <c r="K92" s="208"/>
      <c r="L92" s="208"/>
      <c r="M92" s="208"/>
      <c r="N92" s="208"/>
      <c r="O92" s="208"/>
      <c r="P92" s="171"/>
    </row>
    <row r="93" spans="1:16" ht="18.75" customHeight="1">
      <c r="A93" s="6" t="s">
        <v>236</v>
      </c>
      <c r="B93" s="7">
        <v>1200</v>
      </c>
      <c r="C93" s="39">
        <f>SUM(C88,C89,C90,C91,C92)</f>
        <v>-7111.0600000000049</v>
      </c>
      <c r="D93" s="39">
        <f t="shared" ref="D93:J93" si="7">SUM(D88,D89,D90,D91,D92)</f>
        <v>4.9999999995634425E-2</v>
      </c>
      <c r="E93" s="39">
        <f t="shared" si="7"/>
        <v>-1.0500000000029104</v>
      </c>
      <c r="F93" s="39">
        <f t="shared" si="7"/>
        <v>0.19999999999708962</v>
      </c>
      <c r="G93" s="39">
        <f t="shared" si="7"/>
        <v>0.3000000000001819</v>
      </c>
      <c r="H93" s="39">
        <f t="shared" si="7"/>
        <v>9.9999999999909051E-2</v>
      </c>
      <c r="I93" s="39">
        <f t="shared" si="7"/>
        <v>0.20000000000027285</v>
      </c>
      <c r="J93" s="39">
        <f t="shared" si="7"/>
        <v>-0.40000000000009095</v>
      </c>
      <c r="K93" s="208"/>
      <c r="L93" s="208"/>
      <c r="M93" s="208"/>
      <c r="N93" s="208"/>
      <c r="O93" s="208"/>
      <c r="P93" s="171"/>
    </row>
    <row r="94" spans="1:16" ht="18.75" customHeight="1">
      <c r="A94" s="4" t="s">
        <v>237</v>
      </c>
      <c r="B94" s="60">
        <v>1201</v>
      </c>
      <c r="C94" s="89">
        <f t="shared" ref="C94:J94" si="8">IF(C93&gt;0,C93,0)</f>
        <v>0</v>
      </c>
      <c r="D94" s="89">
        <f t="shared" si="8"/>
        <v>4.9999999995634425E-2</v>
      </c>
      <c r="E94" s="89">
        <f t="shared" si="8"/>
        <v>0</v>
      </c>
      <c r="F94" s="89">
        <f t="shared" si="8"/>
        <v>0.19999999999708962</v>
      </c>
      <c r="G94" s="89">
        <f t="shared" si="8"/>
        <v>0.3000000000001819</v>
      </c>
      <c r="H94" s="89">
        <f t="shared" si="8"/>
        <v>9.9999999999909051E-2</v>
      </c>
      <c r="I94" s="89">
        <f t="shared" si="8"/>
        <v>0.20000000000027285</v>
      </c>
      <c r="J94" s="89">
        <f t="shared" si="8"/>
        <v>0</v>
      </c>
      <c r="K94" s="208"/>
      <c r="L94" s="208"/>
      <c r="M94" s="208"/>
      <c r="N94" s="208"/>
      <c r="O94" s="208"/>
      <c r="P94" s="171"/>
    </row>
    <row r="95" spans="1:16" ht="18.75" customHeight="1">
      <c r="A95" s="4" t="s">
        <v>238</v>
      </c>
      <c r="B95" s="60">
        <v>1202</v>
      </c>
      <c r="C95" s="89">
        <f t="shared" ref="C95:J95" si="9">IF(C93&lt;0,C93,0)</f>
        <v>-7111.0600000000049</v>
      </c>
      <c r="D95" s="89">
        <f t="shared" si="9"/>
        <v>0</v>
      </c>
      <c r="E95" s="89">
        <f t="shared" si="9"/>
        <v>-1.0500000000029104</v>
      </c>
      <c r="F95" s="89">
        <f t="shared" si="9"/>
        <v>0</v>
      </c>
      <c r="G95" s="89">
        <f t="shared" si="9"/>
        <v>0</v>
      </c>
      <c r="H95" s="89">
        <f t="shared" si="9"/>
        <v>0</v>
      </c>
      <c r="I95" s="89">
        <f t="shared" si="9"/>
        <v>0</v>
      </c>
      <c r="J95" s="89">
        <f t="shared" si="9"/>
        <v>-0.40000000000009095</v>
      </c>
      <c r="K95" s="208"/>
      <c r="L95" s="208"/>
      <c r="M95" s="208"/>
      <c r="N95" s="208"/>
      <c r="O95" s="208"/>
      <c r="P95" s="171"/>
    </row>
    <row r="96" spans="1:16" ht="18.75" customHeight="1">
      <c r="A96" s="6" t="s">
        <v>239</v>
      </c>
      <c r="B96" s="5">
        <v>1210</v>
      </c>
      <c r="C96" s="39">
        <f>SUM(C23,C66,C78,C80,C82,C90,C91)</f>
        <v>86204.84</v>
      </c>
      <c r="D96" s="39">
        <f t="shared" ref="D96:J96" si="10">SUM(D23,D66,D78,D80,D82,D90,D91)</f>
        <v>48894.7</v>
      </c>
      <c r="E96" s="39">
        <f t="shared" si="10"/>
        <v>49349</v>
      </c>
      <c r="F96" s="39">
        <f t="shared" si="10"/>
        <v>53808.2</v>
      </c>
      <c r="G96" s="39">
        <f t="shared" si="10"/>
        <v>13452.3</v>
      </c>
      <c r="H96" s="39">
        <f t="shared" si="10"/>
        <v>13452.1</v>
      </c>
      <c r="I96" s="39">
        <f t="shared" si="10"/>
        <v>13451.2</v>
      </c>
      <c r="J96" s="39">
        <f t="shared" si="10"/>
        <v>13452.6</v>
      </c>
      <c r="K96" s="208"/>
      <c r="L96" s="208"/>
      <c r="M96" s="208"/>
      <c r="N96" s="208"/>
      <c r="O96" s="208"/>
      <c r="P96" s="171"/>
    </row>
    <row r="97" spans="1:17" ht="18.75" customHeight="1">
      <c r="A97" s="6" t="s">
        <v>240</v>
      </c>
      <c r="B97" s="5">
        <v>1220</v>
      </c>
      <c r="C97" s="39">
        <f>SUM(C24,C35,C58,C70,C79,C81,C85,C89,C92)</f>
        <v>-93315.9</v>
      </c>
      <c r="D97" s="39">
        <f t="shared" ref="D97:J97" si="11">SUM(D24,D35,D58,D70,D79,D81,D85,D89,D92)</f>
        <v>-48894.65</v>
      </c>
      <c r="E97" s="39">
        <f t="shared" si="11"/>
        <v>-49350.05</v>
      </c>
      <c r="F97" s="39">
        <f t="shared" si="11"/>
        <v>-53808</v>
      </c>
      <c r="G97" s="39">
        <f t="shared" si="11"/>
        <v>-13452</v>
      </c>
      <c r="H97" s="39">
        <f t="shared" si="11"/>
        <v>-13452</v>
      </c>
      <c r="I97" s="39">
        <f t="shared" si="11"/>
        <v>-13451</v>
      </c>
      <c r="J97" s="39">
        <f t="shared" si="11"/>
        <v>-13453</v>
      </c>
      <c r="K97" s="208"/>
      <c r="L97" s="208"/>
      <c r="M97" s="208"/>
      <c r="N97" s="208"/>
      <c r="O97" s="208"/>
      <c r="P97" s="171"/>
    </row>
    <row r="98" spans="1:17" ht="18.75" customHeight="1">
      <c r="A98" s="4" t="s">
        <v>241</v>
      </c>
      <c r="B98" s="5">
        <v>1230</v>
      </c>
      <c r="C98" s="26"/>
      <c r="D98" s="26"/>
      <c r="E98" s="26"/>
      <c r="F98" s="31">
        <f>SUM(G98:J98)</f>
        <v>0</v>
      </c>
      <c r="G98" s="26"/>
      <c r="H98" s="26"/>
      <c r="I98" s="26"/>
      <c r="J98" s="26"/>
      <c r="K98" s="208"/>
      <c r="L98" s="208"/>
      <c r="M98" s="208"/>
      <c r="N98" s="208"/>
      <c r="O98" s="208"/>
      <c r="P98" s="171"/>
    </row>
    <row r="99" spans="1:17" ht="38.25" customHeight="1">
      <c r="A99" s="126" t="s">
        <v>242</v>
      </c>
      <c r="B99" s="7">
        <v>1300</v>
      </c>
      <c r="C99" s="39">
        <f t="shared" ref="C99:J99" si="12">C77+C106</f>
        <v>-1497.0600000000049</v>
      </c>
      <c r="D99" s="39">
        <f t="shared" si="12"/>
        <v>6169.0499999999956</v>
      </c>
      <c r="E99" s="39">
        <f t="shared" si="12"/>
        <v>6167.9499999999971</v>
      </c>
      <c r="F99" s="39">
        <f t="shared" si="12"/>
        <v>6724.1999999999971</v>
      </c>
      <c r="G99" s="39">
        <f t="shared" si="12"/>
        <v>1681.3000000000002</v>
      </c>
      <c r="H99" s="39">
        <f t="shared" si="12"/>
        <v>1681.1</v>
      </c>
      <c r="I99" s="39">
        <f t="shared" si="12"/>
        <v>1681.2000000000003</v>
      </c>
      <c r="J99" s="39">
        <f t="shared" si="12"/>
        <v>1680.6</v>
      </c>
      <c r="K99" s="234"/>
      <c r="L99" s="235"/>
      <c r="M99" s="235"/>
      <c r="N99" s="235"/>
      <c r="O99" s="236"/>
      <c r="P99" s="171"/>
    </row>
    <row r="100" spans="1:17" ht="18.75" customHeight="1">
      <c r="A100" s="231" t="s">
        <v>243</v>
      </c>
      <c r="B100" s="232"/>
      <c r="C100" s="232"/>
      <c r="D100" s="232"/>
      <c r="E100" s="232"/>
      <c r="F100" s="232"/>
      <c r="G100" s="232"/>
      <c r="H100" s="232"/>
      <c r="I100" s="232"/>
      <c r="J100" s="232"/>
      <c r="K100" s="232"/>
      <c r="L100" s="232"/>
      <c r="M100" s="232"/>
      <c r="N100" s="232"/>
      <c r="O100" s="233"/>
    </row>
    <row r="101" spans="1:17" ht="18.75" customHeight="1">
      <c r="A101" s="4" t="s">
        <v>244</v>
      </c>
      <c r="B101" s="5">
        <v>1400</v>
      </c>
      <c r="C101" s="26">
        <v>51575.5</v>
      </c>
      <c r="D101" s="26">
        <f>D102+D103</f>
        <v>4899</v>
      </c>
      <c r="E101" s="26">
        <v>4899</v>
      </c>
      <c r="F101" s="31">
        <f t="shared" ref="F101:F108" si="13">SUM(G101:J101)</f>
        <v>5856</v>
      </c>
      <c r="G101" s="26">
        <f>G102+G103</f>
        <v>1464</v>
      </c>
      <c r="H101" s="26">
        <f t="shared" ref="H101:J101" si="14">H102+H103</f>
        <v>1464</v>
      </c>
      <c r="I101" s="26">
        <f t="shared" si="14"/>
        <v>1464</v>
      </c>
      <c r="J101" s="26">
        <f t="shared" si="14"/>
        <v>1464</v>
      </c>
      <c r="K101" s="208"/>
      <c r="L101" s="208"/>
      <c r="M101" s="208"/>
      <c r="N101" s="208"/>
      <c r="O101" s="208"/>
      <c r="Q101" s="171"/>
    </row>
    <row r="102" spans="1:17" ht="18.75" customHeight="1">
      <c r="A102" s="4" t="s">
        <v>245</v>
      </c>
      <c r="B102" s="66">
        <v>1401</v>
      </c>
      <c r="C102" s="26">
        <v>50418.7</v>
      </c>
      <c r="D102" s="26">
        <v>3594</v>
      </c>
      <c r="E102" s="26">
        <v>3594</v>
      </c>
      <c r="F102" s="31">
        <f t="shared" si="13"/>
        <v>3916</v>
      </c>
      <c r="G102" s="26">
        <v>979</v>
      </c>
      <c r="H102" s="26">
        <v>979</v>
      </c>
      <c r="I102" s="26">
        <v>979</v>
      </c>
      <c r="J102" s="26">
        <v>979</v>
      </c>
      <c r="K102" s="208"/>
      <c r="L102" s="208"/>
      <c r="M102" s="208"/>
      <c r="N102" s="208"/>
      <c r="O102" s="208"/>
      <c r="Q102" s="171"/>
    </row>
    <row r="103" spans="1:17" ht="18.75" customHeight="1">
      <c r="A103" s="4" t="s">
        <v>246</v>
      </c>
      <c r="B103" s="66">
        <v>1402</v>
      </c>
      <c r="C103" s="26">
        <v>1156.8</v>
      </c>
      <c r="D103" s="26">
        <v>1305</v>
      </c>
      <c r="E103" s="26">
        <v>1305</v>
      </c>
      <c r="F103" s="31">
        <f t="shared" si="13"/>
        <v>1940</v>
      </c>
      <c r="G103" s="26">
        <v>485</v>
      </c>
      <c r="H103" s="26">
        <v>485</v>
      </c>
      <c r="I103" s="26">
        <v>485</v>
      </c>
      <c r="J103" s="26">
        <v>485</v>
      </c>
      <c r="K103" s="208"/>
      <c r="L103" s="208"/>
      <c r="M103" s="208"/>
      <c r="N103" s="208"/>
      <c r="O103" s="208"/>
      <c r="Q103" s="171"/>
    </row>
    <row r="104" spans="1:17" ht="18.75" customHeight="1">
      <c r="A104" s="4" t="s">
        <v>120</v>
      </c>
      <c r="B104" s="67">
        <v>1410</v>
      </c>
      <c r="C104" s="26">
        <v>24349</v>
      </c>
      <c r="D104" s="26">
        <v>26627</v>
      </c>
      <c r="E104" s="26">
        <v>26995</v>
      </c>
      <c r="F104" s="31">
        <f t="shared" si="13"/>
        <v>29430</v>
      </c>
      <c r="G104" s="26">
        <v>7358</v>
      </c>
      <c r="H104" s="26">
        <v>7357</v>
      </c>
      <c r="I104" s="26">
        <v>7357</v>
      </c>
      <c r="J104" s="26">
        <v>7358</v>
      </c>
      <c r="K104" s="208"/>
      <c r="L104" s="208"/>
      <c r="M104" s="208"/>
      <c r="N104" s="208"/>
      <c r="O104" s="208"/>
      <c r="Q104" s="171"/>
    </row>
    <row r="105" spans="1:17" ht="18.75" customHeight="1">
      <c r="A105" s="4" t="s">
        <v>176</v>
      </c>
      <c r="B105" s="67">
        <v>1420</v>
      </c>
      <c r="C105" s="26">
        <v>5246</v>
      </c>
      <c r="D105" s="26">
        <v>5858</v>
      </c>
      <c r="E105" s="26">
        <v>5945</v>
      </c>
      <c r="F105" s="31">
        <f t="shared" si="13"/>
        <v>6480</v>
      </c>
      <c r="G105" s="26">
        <v>1620</v>
      </c>
      <c r="H105" s="26">
        <v>1620</v>
      </c>
      <c r="I105" s="26">
        <v>1620</v>
      </c>
      <c r="J105" s="26">
        <v>1620</v>
      </c>
      <c r="K105" s="208"/>
      <c r="L105" s="208"/>
      <c r="M105" s="208"/>
      <c r="N105" s="208"/>
      <c r="O105" s="208"/>
      <c r="Q105" s="171"/>
    </row>
    <row r="106" spans="1:17" ht="18.75" customHeight="1">
      <c r="A106" s="4" t="s">
        <v>247</v>
      </c>
      <c r="B106" s="67">
        <v>1430</v>
      </c>
      <c r="C106" s="26">
        <v>5614</v>
      </c>
      <c r="D106" s="26">
        <v>6169</v>
      </c>
      <c r="E106" s="26">
        <v>6169</v>
      </c>
      <c r="F106" s="31">
        <f t="shared" si="13"/>
        <v>6724</v>
      </c>
      <c r="G106" s="26">
        <v>1681</v>
      </c>
      <c r="H106" s="26">
        <v>1681</v>
      </c>
      <c r="I106" s="26">
        <v>1681</v>
      </c>
      <c r="J106" s="26">
        <v>1681</v>
      </c>
      <c r="K106" s="208"/>
      <c r="L106" s="208"/>
      <c r="M106" s="208"/>
      <c r="N106" s="208"/>
      <c r="O106" s="208"/>
      <c r="Q106" s="171"/>
    </row>
    <row r="107" spans="1:17" ht="18.75" customHeight="1">
      <c r="A107" s="4" t="s">
        <v>248</v>
      </c>
      <c r="B107" s="67">
        <v>1440</v>
      </c>
      <c r="C107" s="26">
        <v>6531.2</v>
      </c>
      <c r="D107" s="26">
        <v>5341</v>
      </c>
      <c r="E107" s="26">
        <v>5341</v>
      </c>
      <c r="F107" s="31">
        <f t="shared" si="13"/>
        <v>5318</v>
      </c>
      <c r="G107" s="26">
        <v>1329</v>
      </c>
      <c r="H107" s="26">
        <v>1330</v>
      </c>
      <c r="I107" s="26">
        <v>1329</v>
      </c>
      <c r="J107" s="26">
        <v>1330</v>
      </c>
      <c r="K107" s="208"/>
      <c r="L107" s="208"/>
      <c r="M107" s="208"/>
      <c r="N107" s="208"/>
      <c r="O107" s="208"/>
      <c r="Q107" s="171"/>
    </row>
    <row r="108" spans="1:17" ht="18.75" customHeight="1">
      <c r="A108" s="6" t="s">
        <v>162</v>
      </c>
      <c r="B108" s="68">
        <v>1450</v>
      </c>
      <c r="C108" s="39">
        <f>SUM(C101,C104:C107)</f>
        <v>93315.7</v>
      </c>
      <c r="D108" s="39">
        <f>SUM(D101,D104:D107)</f>
        <v>48894</v>
      </c>
      <c r="E108" s="39">
        <f>SUM(E101,E104:E107)</f>
        <v>49349</v>
      </c>
      <c r="F108" s="31">
        <f t="shared" si="13"/>
        <v>53808</v>
      </c>
      <c r="G108" s="39">
        <f>SUM(G101,G104:G107)</f>
        <v>13452</v>
      </c>
      <c r="H108" s="39">
        <f>SUM(H101,H104:H107)</f>
        <v>13452</v>
      </c>
      <c r="I108" s="39">
        <f>SUM(I101,I104:I107)</f>
        <v>13451</v>
      </c>
      <c r="J108" s="39">
        <f>SUM(J101,J104:J107)</f>
        <v>13453</v>
      </c>
      <c r="K108" s="208"/>
      <c r="L108" s="208"/>
      <c r="M108" s="208"/>
      <c r="N108" s="208"/>
      <c r="O108" s="208"/>
      <c r="Q108" s="171"/>
    </row>
    <row r="109" spans="1:17" s="3" customFormat="1" ht="18.75" customHeight="1">
      <c r="A109" s="99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</row>
    <row r="110" spans="1:17" ht="18.75" customHeight="1">
      <c r="A110" s="94"/>
      <c r="B110" s="94"/>
      <c r="C110" s="94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Q110" s="171"/>
    </row>
    <row r="111" spans="1:17" s="2" customFormat="1" ht="18.75" customHeight="1">
      <c r="A111" s="165" t="s">
        <v>452</v>
      </c>
      <c r="B111" s="97"/>
      <c r="C111" s="203" t="s">
        <v>145</v>
      </c>
      <c r="D111" s="204"/>
      <c r="E111" s="204"/>
      <c r="F111" s="204"/>
      <c r="G111" s="96"/>
      <c r="I111" s="213" t="s">
        <v>412</v>
      </c>
      <c r="J111" s="213"/>
    </row>
    <row r="112" spans="1:17" s="2" customFormat="1" ht="18.75" customHeight="1">
      <c r="A112" s="144" t="s">
        <v>146</v>
      </c>
      <c r="B112" s="98"/>
      <c r="C112" s="201" t="s">
        <v>147</v>
      </c>
      <c r="D112" s="201"/>
      <c r="E112" s="201"/>
      <c r="F112" s="201"/>
      <c r="G112" s="95"/>
      <c r="H112" s="202" t="s">
        <v>148</v>
      </c>
      <c r="I112" s="202"/>
      <c r="J112" s="202"/>
    </row>
    <row r="113" spans="1:2" ht="18.75" customHeight="1">
      <c r="A113" s="14"/>
      <c r="B113" s="94"/>
    </row>
    <row r="114" spans="1:2">
      <c r="A114" s="14"/>
    </row>
    <row r="115" spans="1:2">
      <c r="A115" s="14"/>
    </row>
    <row r="116" spans="1:2">
      <c r="A116" s="14"/>
    </row>
    <row r="117" spans="1:2">
      <c r="A117" s="14"/>
    </row>
    <row r="118" spans="1:2">
      <c r="A118" s="14"/>
    </row>
    <row r="119" spans="1:2">
      <c r="A119" s="14"/>
    </row>
    <row r="120" spans="1:2">
      <c r="A120" s="14"/>
    </row>
    <row r="121" spans="1:2">
      <c r="A121" s="14"/>
    </row>
    <row r="122" spans="1:2">
      <c r="A122" s="14"/>
    </row>
    <row r="123" spans="1:2">
      <c r="A123" s="14"/>
    </row>
    <row r="124" spans="1:2">
      <c r="A124" s="14"/>
    </row>
    <row r="125" spans="1:2">
      <c r="A125" s="14"/>
    </row>
    <row r="126" spans="1:2">
      <c r="A126" s="14"/>
    </row>
    <row r="127" spans="1:2">
      <c r="A127" s="14"/>
    </row>
    <row r="128" spans="1:2">
      <c r="A128" s="14"/>
    </row>
    <row r="129" spans="1:1">
      <c r="A129" s="14"/>
    </row>
    <row r="130" spans="1:1">
      <c r="A130" s="14"/>
    </row>
    <row r="131" spans="1:1">
      <c r="A131" s="14"/>
    </row>
    <row r="132" spans="1:1">
      <c r="A132" s="14"/>
    </row>
    <row r="133" spans="1:1">
      <c r="A133" s="14"/>
    </row>
    <row r="134" spans="1:1">
      <c r="A134" s="14"/>
    </row>
    <row r="135" spans="1:1">
      <c r="A135" s="14"/>
    </row>
    <row r="136" spans="1:1">
      <c r="A136" s="14"/>
    </row>
    <row r="137" spans="1:1">
      <c r="A137" s="14"/>
    </row>
    <row r="138" spans="1:1">
      <c r="A138" s="14"/>
    </row>
    <row r="139" spans="1:1">
      <c r="A139" s="14"/>
    </row>
    <row r="140" spans="1:1">
      <c r="A140" s="14"/>
    </row>
    <row r="141" spans="1:1">
      <c r="A141" s="14"/>
    </row>
    <row r="142" spans="1:1">
      <c r="A142" s="14"/>
    </row>
    <row r="143" spans="1:1">
      <c r="A143" s="14"/>
    </row>
    <row r="144" spans="1:1">
      <c r="A144" s="14"/>
    </row>
    <row r="145" spans="1:1">
      <c r="A145" s="14"/>
    </row>
    <row r="146" spans="1:1">
      <c r="A146" s="14"/>
    </row>
    <row r="147" spans="1:1">
      <c r="A147" s="14"/>
    </row>
    <row r="148" spans="1:1">
      <c r="A148" s="14"/>
    </row>
    <row r="149" spans="1:1">
      <c r="A149" s="14"/>
    </row>
    <row r="150" spans="1:1">
      <c r="A150" s="14"/>
    </row>
    <row r="151" spans="1:1">
      <c r="A151" s="14"/>
    </row>
    <row r="152" spans="1:1">
      <c r="A152" s="14"/>
    </row>
    <row r="153" spans="1:1">
      <c r="A153" s="14"/>
    </row>
    <row r="154" spans="1:1">
      <c r="A154" s="14"/>
    </row>
    <row r="155" spans="1:1">
      <c r="A155" s="14"/>
    </row>
    <row r="156" spans="1:1">
      <c r="A156" s="14"/>
    </row>
    <row r="157" spans="1:1">
      <c r="A157" s="14"/>
    </row>
    <row r="158" spans="1:1">
      <c r="A158" s="14"/>
    </row>
    <row r="159" spans="1:1">
      <c r="A159" s="14"/>
    </row>
    <row r="160" spans="1:1">
      <c r="A160" s="14"/>
    </row>
    <row r="161" spans="1:1">
      <c r="A161" s="14"/>
    </row>
    <row r="162" spans="1:1">
      <c r="A162" s="14"/>
    </row>
    <row r="163" spans="1:1">
      <c r="A163" s="14"/>
    </row>
    <row r="164" spans="1:1">
      <c r="A164" s="14"/>
    </row>
    <row r="165" spans="1:1">
      <c r="A165" s="14"/>
    </row>
    <row r="166" spans="1:1">
      <c r="A166" s="14"/>
    </row>
    <row r="167" spans="1:1">
      <c r="A167" s="14"/>
    </row>
    <row r="168" spans="1:1">
      <c r="A168" s="14"/>
    </row>
    <row r="169" spans="1:1">
      <c r="A169" s="14"/>
    </row>
    <row r="170" spans="1:1">
      <c r="A170" s="14"/>
    </row>
    <row r="171" spans="1:1">
      <c r="A171" s="14"/>
    </row>
    <row r="172" spans="1:1">
      <c r="A172" s="14"/>
    </row>
    <row r="173" spans="1:1">
      <c r="A173" s="14"/>
    </row>
    <row r="174" spans="1:1">
      <c r="A174" s="14"/>
    </row>
    <row r="175" spans="1:1">
      <c r="A175" s="14"/>
    </row>
    <row r="176" spans="1:1">
      <c r="A176" s="14"/>
    </row>
    <row r="177" spans="1:1">
      <c r="A177" s="14"/>
    </row>
    <row r="178" spans="1:1">
      <c r="A178" s="14"/>
    </row>
    <row r="179" spans="1:1">
      <c r="A179" s="14"/>
    </row>
    <row r="180" spans="1:1">
      <c r="A180" s="14"/>
    </row>
    <row r="181" spans="1:1">
      <c r="A181" s="14"/>
    </row>
    <row r="182" spans="1:1">
      <c r="A182" s="14"/>
    </row>
    <row r="183" spans="1:1">
      <c r="A183" s="14"/>
    </row>
    <row r="184" spans="1:1">
      <c r="A184" s="14"/>
    </row>
    <row r="185" spans="1:1">
      <c r="A185" s="14"/>
    </row>
    <row r="186" spans="1:1">
      <c r="A186" s="14"/>
    </row>
    <row r="187" spans="1:1">
      <c r="A187" s="14"/>
    </row>
    <row r="188" spans="1:1">
      <c r="A188" s="14"/>
    </row>
    <row r="189" spans="1:1">
      <c r="A189" s="14"/>
    </row>
    <row r="190" spans="1:1">
      <c r="A190" s="14"/>
    </row>
    <row r="191" spans="1:1">
      <c r="A191" s="14"/>
    </row>
    <row r="192" spans="1:1">
      <c r="A192" s="14"/>
    </row>
    <row r="193" spans="1:1">
      <c r="A193" s="14"/>
    </row>
    <row r="194" spans="1:1">
      <c r="A194" s="14"/>
    </row>
    <row r="195" spans="1:1">
      <c r="A195" s="14"/>
    </row>
    <row r="196" spans="1:1">
      <c r="A196" s="14"/>
    </row>
    <row r="197" spans="1:1">
      <c r="A197" s="14"/>
    </row>
    <row r="198" spans="1:1">
      <c r="A198" s="14"/>
    </row>
    <row r="199" spans="1:1">
      <c r="A199" s="14"/>
    </row>
    <row r="200" spans="1:1">
      <c r="A200" s="14"/>
    </row>
    <row r="201" spans="1:1">
      <c r="A201" s="14"/>
    </row>
    <row r="202" spans="1:1">
      <c r="A202" s="14"/>
    </row>
    <row r="203" spans="1:1">
      <c r="A203" s="14"/>
    </row>
    <row r="204" spans="1:1">
      <c r="A204" s="14"/>
    </row>
    <row r="205" spans="1:1">
      <c r="A205" s="14"/>
    </row>
    <row r="206" spans="1:1">
      <c r="A206" s="14"/>
    </row>
    <row r="207" spans="1:1">
      <c r="A207" s="14"/>
    </row>
    <row r="208" spans="1:1">
      <c r="A208" s="14"/>
    </row>
    <row r="209" spans="1:1">
      <c r="A209" s="14"/>
    </row>
    <row r="210" spans="1:1">
      <c r="A210" s="14"/>
    </row>
    <row r="211" spans="1:1">
      <c r="A211" s="14"/>
    </row>
    <row r="212" spans="1:1">
      <c r="A212" s="14"/>
    </row>
    <row r="213" spans="1:1">
      <c r="A213" s="14"/>
    </row>
    <row r="214" spans="1:1">
      <c r="A214" s="14"/>
    </row>
    <row r="215" spans="1:1">
      <c r="A215" s="14"/>
    </row>
    <row r="216" spans="1:1">
      <c r="A216" s="14"/>
    </row>
    <row r="217" spans="1:1">
      <c r="A217" s="14"/>
    </row>
    <row r="218" spans="1:1">
      <c r="A218" s="14"/>
    </row>
    <row r="219" spans="1:1">
      <c r="A219" s="14"/>
    </row>
    <row r="220" spans="1:1">
      <c r="A220" s="14"/>
    </row>
    <row r="221" spans="1:1">
      <c r="A221" s="14"/>
    </row>
    <row r="222" spans="1:1">
      <c r="A222" s="14"/>
    </row>
    <row r="223" spans="1:1">
      <c r="A223" s="14"/>
    </row>
    <row r="224" spans="1:1">
      <c r="A224" s="14"/>
    </row>
    <row r="225" spans="1:1">
      <c r="A225" s="14"/>
    </row>
    <row r="226" spans="1:1">
      <c r="A226" s="14"/>
    </row>
    <row r="227" spans="1:1">
      <c r="A227" s="14"/>
    </row>
    <row r="228" spans="1:1">
      <c r="A228" s="14"/>
    </row>
    <row r="229" spans="1:1">
      <c r="A229" s="14"/>
    </row>
    <row r="230" spans="1:1">
      <c r="A230" s="14"/>
    </row>
    <row r="231" spans="1:1">
      <c r="A231" s="14"/>
    </row>
    <row r="232" spans="1:1">
      <c r="A232" s="14"/>
    </row>
    <row r="233" spans="1:1">
      <c r="A233" s="14"/>
    </row>
    <row r="234" spans="1:1">
      <c r="A234" s="14"/>
    </row>
    <row r="235" spans="1:1">
      <c r="A235" s="14"/>
    </row>
    <row r="236" spans="1:1">
      <c r="A236" s="14"/>
    </row>
    <row r="237" spans="1:1">
      <c r="A237" s="14"/>
    </row>
    <row r="238" spans="1:1">
      <c r="A238" s="14"/>
    </row>
    <row r="239" spans="1:1">
      <c r="A239" s="14"/>
    </row>
    <row r="240" spans="1:1">
      <c r="A240" s="14"/>
    </row>
    <row r="241" spans="1:1">
      <c r="A241" s="14"/>
    </row>
    <row r="242" spans="1:1">
      <c r="A242" s="14"/>
    </row>
    <row r="243" spans="1:1">
      <c r="A243" s="14"/>
    </row>
    <row r="244" spans="1:1">
      <c r="A244" s="14"/>
    </row>
    <row r="245" spans="1:1">
      <c r="A245" s="14"/>
    </row>
    <row r="246" spans="1:1">
      <c r="A246" s="14"/>
    </row>
    <row r="247" spans="1:1">
      <c r="A247" s="14"/>
    </row>
    <row r="248" spans="1:1">
      <c r="A248" s="14"/>
    </row>
    <row r="249" spans="1:1">
      <c r="A249" s="14"/>
    </row>
    <row r="250" spans="1:1">
      <c r="A250" s="14"/>
    </row>
    <row r="251" spans="1:1">
      <c r="A251" s="14"/>
    </row>
    <row r="252" spans="1:1">
      <c r="A252" s="14"/>
    </row>
    <row r="253" spans="1:1">
      <c r="A253" s="14"/>
    </row>
    <row r="254" spans="1:1">
      <c r="A254" s="14"/>
    </row>
    <row r="255" spans="1:1">
      <c r="A255" s="14"/>
    </row>
    <row r="256" spans="1:1">
      <c r="A256" s="14"/>
    </row>
    <row r="257" spans="1:1">
      <c r="A257" s="14"/>
    </row>
    <row r="258" spans="1:1">
      <c r="A258" s="14"/>
    </row>
    <row r="259" spans="1:1">
      <c r="A259" s="14"/>
    </row>
    <row r="260" spans="1:1">
      <c r="A260" s="14"/>
    </row>
  </sheetData>
  <mergeCells count="115">
    <mergeCell ref="C111:F111"/>
    <mergeCell ref="I111:J111"/>
    <mergeCell ref="C112:F112"/>
    <mergeCell ref="H112:J112"/>
    <mergeCell ref="D11:F11"/>
    <mergeCell ref="M11:O11"/>
    <mergeCell ref="G11:I11"/>
    <mergeCell ref="B11:C11"/>
    <mergeCell ref="A3:O3"/>
    <mergeCell ref="B5:E5"/>
    <mergeCell ref="F5:O5"/>
    <mergeCell ref="A9:J9"/>
    <mergeCell ref="K30:O30"/>
    <mergeCell ref="K31:O31"/>
    <mergeCell ref="J11:L11"/>
    <mergeCell ref="A11:A12"/>
    <mergeCell ref="K23:O23"/>
    <mergeCell ref="K24:O24"/>
    <mergeCell ref="K25:O25"/>
    <mergeCell ref="K26:O26"/>
    <mergeCell ref="K27:O27"/>
    <mergeCell ref="K28:O28"/>
    <mergeCell ref="K101:O101"/>
    <mergeCell ref="K102:O102"/>
    <mergeCell ref="A18:K18"/>
    <mergeCell ref="K93:O93"/>
    <mergeCell ref="K81:O81"/>
    <mergeCell ref="K82:O82"/>
    <mergeCell ref="K83:O83"/>
    <mergeCell ref="K84:O84"/>
    <mergeCell ref="K85:O85"/>
    <mergeCell ref="K86:O86"/>
    <mergeCell ref="K77:O77"/>
    <mergeCell ref="K78:O78"/>
    <mergeCell ref="K79:O79"/>
    <mergeCell ref="K80:O80"/>
    <mergeCell ref="K69:O69"/>
    <mergeCell ref="K66:O66"/>
    <mergeCell ref="K67:O67"/>
    <mergeCell ref="K68:O68"/>
    <mergeCell ref="K57:O57"/>
    <mergeCell ref="K58:O58"/>
    <mergeCell ref="K45:O45"/>
    <mergeCell ref="K46:O46"/>
    <mergeCell ref="K47:O47"/>
    <mergeCell ref="K64:O64"/>
    <mergeCell ref="K63:O63"/>
    <mergeCell ref="K65:O65"/>
    <mergeCell ref="A1:N1"/>
    <mergeCell ref="B6:E6"/>
    <mergeCell ref="F6:O6"/>
    <mergeCell ref="B7:E7"/>
    <mergeCell ref="F7:O7"/>
    <mergeCell ref="K49:O49"/>
    <mergeCell ref="K50:O50"/>
    <mergeCell ref="K39:O39"/>
    <mergeCell ref="K40:O40"/>
    <mergeCell ref="K41:O41"/>
    <mergeCell ref="K42:O42"/>
    <mergeCell ref="K43:O43"/>
    <mergeCell ref="K44:O44"/>
    <mergeCell ref="K33:O33"/>
    <mergeCell ref="K34:O34"/>
    <mergeCell ref="K35:O35"/>
    <mergeCell ref="K36:O36"/>
    <mergeCell ref="K48:O48"/>
    <mergeCell ref="A20:A21"/>
    <mergeCell ref="K32:O32"/>
    <mergeCell ref="B20:B21"/>
    <mergeCell ref="C20:C21"/>
    <mergeCell ref="D20:D21"/>
    <mergeCell ref="K29:O29"/>
    <mergeCell ref="K107:O107"/>
    <mergeCell ref="K108:O108"/>
    <mergeCell ref="K105:O105"/>
    <mergeCell ref="K106:O106"/>
    <mergeCell ref="A100:O100"/>
    <mergeCell ref="K96:O96"/>
    <mergeCell ref="K90:O90"/>
    <mergeCell ref="K91:O91"/>
    <mergeCell ref="K70:O70"/>
    <mergeCell ref="K71:O71"/>
    <mergeCell ref="K72:O72"/>
    <mergeCell ref="K73:O73"/>
    <mergeCell ref="K74:O74"/>
    <mergeCell ref="K104:O104"/>
    <mergeCell ref="K99:O99"/>
    <mergeCell ref="K95:O95"/>
    <mergeCell ref="K97:O97"/>
    <mergeCell ref="K98:O98"/>
    <mergeCell ref="K92:O92"/>
    <mergeCell ref="K103:O103"/>
    <mergeCell ref="K59:O59"/>
    <mergeCell ref="K60:O60"/>
    <mergeCell ref="K75:O75"/>
    <mergeCell ref="K76:O76"/>
    <mergeCell ref="E20:E21"/>
    <mergeCell ref="K94:O94"/>
    <mergeCell ref="G20:J20"/>
    <mergeCell ref="K87:O87"/>
    <mergeCell ref="K88:O88"/>
    <mergeCell ref="K89:O89"/>
    <mergeCell ref="K20:O21"/>
    <mergeCell ref="K22:O22"/>
    <mergeCell ref="F20:F21"/>
    <mergeCell ref="K61:O61"/>
    <mergeCell ref="K62:O62"/>
    <mergeCell ref="K51:O51"/>
    <mergeCell ref="K52:O52"/>
    <mergeCell ref="K53:O53"/>
    <mergeCell ref="K54:O54"/>
    <mergeCell ref="K55:O55"/>
    <mergeCell ref="K56:O56"/>
    <mergeCell ref="K37:O37"/>
    <mergeCell ref="K38:O38"/>
  </mergeCells>
  <phoneticPr fontId="3" type="noConversion"/>
  <pageMargins left="0.98425196850393704" right="0.19685039370078741" top="0.78740157480314965" bottom="0.78740157480314965" header="0.51181102362204722" footer="0.39370078740157483"/>
  <pageSetup paperSize="9" scale="37" orientation="landscape" r:id="rId1"/>
  <headerFooter alignWithMargins="0">
    <oddHeader xml:space="preserve">&amp;C
&amp;RПродовження додатка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view="pageBreakPreview" zoomScale="52" zoomScaleNormal="60" zoomScaleSheetLayoutView="52" workbookViewId="0">
      <selection activeCell="F8" sqref="F8"/>
    </sheetView>
  </sheetViews>
  <sheetFormatPr defaultRowHeight="12.75"/>
  <cols>
    <col min="1" max="1" width="86.5703125" customWidth="1"/>
    <col min="2" max="3" width="15.140625" customWidth="1"/>
    <col min="4" max="4" width="25.85546875" customWidth="1"/>
    <col min="5" max="5" width="14" customWidth="1"/>
    <col min="6" max="13" width="16.42578125" customWidth="1"/>
    <col min="14" max="14" width="13.7109375" customWidth="1"/>
    <col min="15" max="15" width="18.7109375" customWidth="1"/>
  </cols>
  <sheetData>
    <row r="1" spans="1:13" ht="3.75" customHeight="1"/>
    <row r="2" spans="1:13" ht="27.75" customHeight="1">
      <c r="A2" s="278" t="s">
        <v>249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</row>
    <row r="3" spans="1:13" ht="13.5" customHeight="1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</row>
    <row r="4" spans="1:13" ht="41.25" customHeight="1">
      <c r="A4" s="281" t="s">
        <v>25</v>
      </c>
      <c r="B4" s="282"/>
      <c r="C4" s="282"/>
      <c r="D4" s="283"/>
      <c r="E4" s="279" t="s">
        <v>26</v>
      </c>
      <c r="F4" s="279" t="s">
        <v>417</v>
      </c>
      <c r="G4" s="279" t="s">
        <v>418</v>
      </c>
      <c r="H4" s="280" t="s">
        <v>29</v>
      </c>
      <c r="I4" s="177" t="s">
        <v>419</v>
      </c>
      <c r="J4" s="177" t="s">
        <v>166</v>
      </c>
      <c r="K4" s="177"/>
      <c r="L4" s="177"/>
      <c r="M4" s="177"/>
    </row>
    <row r="5" spans="1:13" ht="41.25" customHeight="1">
      <c r="A5" s="284"/>
      <c r="B5" s="285"/>
      <c r="C5" s="285"/>
      <c r="D5" s="286"/>
      <c r="E5" s="279"/>
      <c r="F5" s="279"/>
      <c r="G5" s="279"/>
      <c r="H5" s="280"/>
      <c r="I5" s="177"/>
      <c r="J5" s="158" t="s">
        <v>168</v>
      </c>
      <c r="K5" s="158" t="s">
        <v>169</v>
      </c>
      <c r="L5" s="158" t="s">
        <v>170</v>
      </c>
      <c r="M5" s="158" t="s">
        <v>171</v>
      </c>
    </row>
    <row r="6" spans="1:13" ht="18.75">
      <c r="A6" s="265">
        <v>1</v>
      </c>
      <c r="B6" s="266"/>
      <c r="C6" s="266"/>
      <c r="D6" s="267"/>
      <c r="E6" s="157">
        <v>2</v>
      </c>
      <c r="F6" s="157">
        <v>3</v>
      </c>
      <c r="G6" s="157">
        <v>4</v>
      </c>
      <c r="H6" s="157">
        <v>5</v>
      </c>
      <c r="I6" s="157">
        <v>6</v>
      </c>
      <c r="J6" s="157">
        <v>7</v>
      </c>
      <c r="K6" s="157">
        <v>8</v>
      </c>
      <c r="L6" s="157">
        <v>9</v>
      </c>
      <c r="M6" s="157">
        <v>10</v>
      </c>
    </row>
    <row r="7" spans="1:13" ht="18.75" customHeight="1">
      <c r="A7" s="277" t="s">
        <v>250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</row>
    <row r="8" spans="1:13" s="62" customFormat="1" ht="18.75" customHeight="1">
      <c r="A8" s="268" t="s">
        <v>37</v>
      </c>
      <c r="B8" s="269"/>
      <c r="C8" s="269"/>
      <c r="D8" s="270"/>
      <c r="E8" s="7">
        <v>1200</v>
      </c>
      <c r="F8" s="39">
        <f>'I. Інф. до фін.плану'!C93</f>
        <v>-7111.0600000000049</v>
      </c>
      <c r="G8" s="39">
        <f>'I. Інф. до фін.плану'!D93</f>
        <v>4.9999999995634425E-2</v>
      </c>
      <c r="H8" s="39">
        <f>'I. Інф. до фін.плану'!E93</f>
        <v>-1.0500000000029104</v>
      </c>
      <c r="I8" s="39">
        <f>'I. Інф. до фін.плану'!F93</f>
        <v>0.19999999999708962</v>
      </c>
      <c r="J8" s="39">
        <f>'I. Інф. до фін.плану'!G93</f>
        <v>0.3000000000001819</v>
      </c>
      <c r="K8" s="39">
        <f>'I. Інф. до фін.плану'!H93</f>
        <v>9.9999999999909051E-2</v>
      </c>
      <c r="L8" s="39">
        <f>'I. Інф. до фін.плану'!I93</f>
        <v>0.20000000000027285</v>
      </c>
      <c r="M8" s="39">
        <f>'I. Інф. до фін.плану'!J93</f>
        <v>-0.40000000000009095</v>
      </c>
    </row>
    <row r="9" spans="1:13" s="62" customFormat="1" ht="18.75" customHeight="1">
      <c r="A9" s="258" t="s">
        <v>251</v>
      </c>
      <c r="B9" s="259"/>
      <c r="C9" s="259"/>
      <c r="D9" s="260"/>
      <c r="E9" s="146">
        <v>2000</v>
      </c>
      <c r="F9" s="38"/>
      <c r="G9" s="38"/>
      <c r="H9" s="38"/>
      <c r="I9" s="38"/>
      <c r="J9" s="38"/>
      <c r="K9" s="38"/>
      <c r="L9" s="38"/>
      <c r="M9" s="38"/>
    </row>
    <row r="10" spans="1:13" ht="21.75" customHeight="1">
      <c r="A10" s="274" t="s">
        <v>252</v>
      </c>
      <c r="B10" s="275"/>
      <c r="C10" s="275"/>
      <c r="D10" s="276"/>
      <c r="E10" s="60">
        <v>2005</v>
      </c>
      <c r="F10" s="26" t="s">
        <v>173</v>
      </c>
      <c r="G10" s="26" t="s">
        <v>173</v>
      </c>
      <c r="H10" s="26" t="s">
        <v>173</v>
      </c>
      <c r="I10" s="31">
        <f t="shared" ref="I10:I47" si="0">SUM(J10:M10)</f>
        <v>0</v>
      </c>
      <c r="J10" s="26" t="s">
        <v>173</v>
      </c>
      <c r="K10" s="26" t="s">
        <v>173</v>
      </c>
      <c r="L10" s="26" t="s">
        <v>173</v>
      </c>
      <c r="M10" s="26" t="s">
        <v>173</v>
      </c>
    </row>
    <row r="11" spans="1:13" s="62" customFormat="1" ht="39.75" customHeight="1">
      <c r="A11" s="271" t="s">
        <v>253</v>
      </c>
      <c r="B11" s="272"/>
      <c r="C11" s="272"/>
      <c r="D11" s="273"/>
      <c r="E11" s="146">
        <v>2009</v>
      </c>
      <c r="F11" s="39">
        <f>SUM(F9:F10)</f>
        <v>0</v>
      </c>
      <c r="G11" s="39">
        <f t="shared" ref="G11:M11" si="1">SUM(G9:G10)</f>
        <v>0</v>
      </c>
      <c r="H11" s="39">
        <f t="shared" si="1"/>
        <v>0</v>
      </c>
      <c r="I11" s="39">
        <f t="shared" si="1"/>
        <v>0</v>
      </c>
      <c r="J11" s="39">
        <f t="shared" si="1"/>
        <v>0</v>
      </c>
      <c r="K11" s="39">
        <f t="shared" si="1"/>
        <v>0</v>
      </c>
      <c r="L11" s="39">
        <f t="shared" si="1"/>
        <v>0</v>
      </c>
      <c r="M11" s="39">
        <f t="shared" si="1"/>
        <v>0</v>
      </c>
    </row>
    <row r="12" spans="1:13" s="62" customFormat="1" ht="18.75" customHeight="1">
      <c r="A12" s="258" t="s">
        <v>254</v>
      </c>
      <c r="B12" s="259"/>
      <c r="C12" s="259"/>
      <c r="D12" s="260"/>
      <c r="E12" s="146">
        <v>2010</v>
      </c>
      <c r="F12" s="41">
        <f>SUM(F13:F14)</f>
        <v>0</v>
      </c>
      <c r="G12" s="41">
        <f>SUM(G13:G14)</f>
        <v>0</v>
      </c>
      <c r="H12" s="41">
        <f>SUM(H13:H14)</f>
        <v>0</v>
      </c>
      <c r="I12" s="41">
        <f t="shared" si="0"/>
        <v>0</v>
      </c>
      <c r="J12" s="41">
        <f>SUM(J13:J14)</f>
        <v>0</v>
      </c>
      <c r="K12" s="41">
        <f>SUM(K13:K14)</f>
        <v>0</v>
      </c>
      <c r="L12" s="41">
        <f>SUM(L13:L14)</f>
        <v>0</v>
      </c>
      <c r="M12" s="41">
        <f>SUM(M13:M14)</f>
        <v>0</v>
      </c>
    </row>
    <row r="13" spans="1:13" ht="18.75" customHeight="1">
      <c r="A13" s="262" t="s">
        <v>255</v>
      </c>
      <c r="B13" s="263"/>
      <c r="C13" s="263"/>
      <c r="D13" s="264"/>
      <c r="E13" s="60">
        <v>2011</v>
      </c>
      <c r="F13" s="26" t="s">
        <v>173</v>
      </c>
      <c r="G13" s="26" t="s">
        <v>173</v>
      </c>
      <c r="H13" s="26" t="s">
        <v>173</v>
      </c>
      <c r="I13" s="31">
        <f t="shared" si="0"/>
        <v>0</v>
      </c>
      <c r="J13" s="26" t="s">
        <v>173</v>
      </c>
      <c r="K13" s="26" t="s">
        <v>173</v>
      </c>
      <c r="L13" s="26" t="s">
        <v>173</v>
      </c>
      <c r="M13" s="26" t="s">
        <v>173</v>
      </c>
    </row>
    <row r="14" spans="1:13" ht="40.5" customHeight="1">
      <c r="A14" s="262" t="s">
        <v>256</v>
      </c>
      <c r="B14" s="263"/>
      <c r="C14" s="263"/>
      <c r="D14" s="264"/>
      <c r="E14" s="60">
        <v>2012</v>
      </c>
      <c r="F14" s="26" t="s">
        <v>173</v>
      </c>
      <c r="G14" s="26" t="s">
        <v>173</v>
      </c>
      <c r="H14" s="26" t="s">
        <v>173</v>
      </c>
      <c r="I14" s="31">
        <f t="shared" si="0"/>
        <v>0</v>
      </c>
      <c r="J14" s="26" t="s">
        <v>173</v>
      </c>
      <c r="K14" s="26" t="s">
        <v>173</v>
      </c>
      <c r="L14" s="26" t="s">
        <v>173</v>
      </c>
      <c r="M14" s="26" t="s">
        <v>173</v>
      </c>
    </row>
    <row r="15" spans="1:13" ht="18.75" customHeight="1">
      <c r="A15" s="262" t="s">
        <v>257</v>
      </c>
      <c r="B15" s="263"/>
      <c r="C15" s="263"/>
      <c r="D15" s="264"/>
      <c r="E15" s="60" t="s">
        <v>258</v>
      </c>
      <c r="F15" s="26" t="s">
        <v>173</v>
      </c>
      <c r="G15" s="26" t="s">
        <v>173</v>
      </c>
      <c r="H15" s="26" t="s">
        <v>173</v>
      </c>
      <c r="I15" s="31">
        <f t="shared" si="0"/>
        <v>0</v>
      </c>
      <c r="J15" s="26" t="s">
        <v>173</v>
      </c>
      <c r="K15" s="26" t="s">
        <v>173</v>
      </c>
      <c r="L15" s="26" t="s">
        <v>173</v>
      </c>
      <c r="M15" s="26" t="s">
        <v>173</v>
      </c>
    </row>
    <row r="16" spans="1:13" ht="18.75" customHeight="1">
      <c r="A16" s="262" t="s">
        <v>259</v>
      </c>
      <c r="B16" s="263"/>
      <c r="C16" s="263"/>
      <c r="D16" s="264"/>
      <c r="E16" s="60">
        <v>2020</v>
      </c>
      <c r="F16" s="26"/>
      <c r="G16" s="26"/>
      <c r="H16" s="26"/>
      <c r="I16" s="31">
        <f t="shared" si="0"/>
        <v>0</v>
      </c>
      <c r="J16" s="26"/>
      <c r="K16" s="26"/>
      <c r="L16" s="26"/>
      <c r="M16" s="26"/>
    </row>
    <row r="17" spans="1:31" ht="18.75" customHeight="1">
      <c r="A17" s="252" t="s">
        <v>260</v>
      </c>
      <c r="B17" s="253"/>
      <c r="C17" s="253"/>
      <c r="D17" s="254"/>
      <c r="E17" s="60">
        <v>2030</v>
      </c>
      <c r="F17" s="26" t="s">
        <v>173</v>
      </c>
      <c r="G17" s="26" t="s">
        <v>173</v>
      </c>
      <c r="H17" s="26" t="s">
        <v>173</v>
      </c>
      <c r="I17" s="31">
        <f t="shared" si="0"/>
        <v>0</v>
      </c>
      <c r="J17" s="26" t="s">
        <v>173</v>
      </c>
      <c r="K17" s="26" t="s">
        <v>173</v>
      </c>
      <c r="L17" s="26" t="s">
        <v>173</v>
      </c>
      <c r="M17" s="26" t="s">
        <v>173</v>
      </c>
    </row>
    <row r="18" spans="1:31" ht="18.75" customHeight="1">
      <c r="A18" s="252" t="s">
        <v>261</v>
      </c>
      <c r="B18" s="253"/>
      <c r="C18" s="253"/>
      <c r="D18" s="254"/>
      <c r="E18" s="60">
        <v>2031</v>
      </c>
      <c r="F18" s="26" t="s">
        <v>173</v>
      </c>
      <c r="G18" s="26" t="s">
        <v>173</v>
      </c>
      <c r="H18" s="26" t="s">
        <v>173</v>
      </c>
      <c r="I18" s="31">
        <f t="shared" si="0"/>
        <v>0</v>
      </c>
      <c r="J18" s="26" t="s">
        <v>173</v>
      </c>
      <c r="K18" s="26" t="s">
        <v>173</v>
      </c>
      <c r="L18" s="26" t="s">
        <v>173</v>
      </c>
      <c r="M18" s="26" t="s">
        <v>173</v>
      </c>
    </row>
    <row r="19" spans="1:31" ht="18.75" customHeight="1">
      <c r="A19" s="252" t="s">
        <v>262</v>
      </c>
      <c r="B19" s="253"/>
      <c r="C19" s="253"/>
      <c r="D19" s="254"/>
      <c r="E19" s="60">
        <v>2040</v>
      </c>
      <c r="F19" s="26" t="s">
        <v>173</v>
      </c>
      <c r="G19" s="26" t="s">
        <v>173</v>
      </c>
      <c r="H19" s="26" t="s">
        <v>173</v>
      </c>
      <c r="I19" s="31">
        <f t="shared" si="0"/>
        <v>0</v>
      </c>
      <c r="J19" s="26" t="s">
        <v>173</v>
      </c>
      <c r="K19" s="26" t="s">
        <v>173</v>
      </c>
      <c r="L19" s="26" t="s">
        <v>173</v>
      </c>
      <c r="M19" s="26" t="s">
        <v>173</v>
      </c>
    </row>
    <row r="20" spans="1:31" ht="18.75" customHeight="1">
      <c r="A20" s="252" t="s">
        <v>263</v>
      </c>
      <c r="B20" s="253"/>
      <c r="C20" s="253"/>
      <c r="D20" s="254"/>
      <c r="E20" s="60">
        <v>2050</v>
      </c>
      <c r="F20" s="26" t="s">
        <v>173</v>
      </c>
      <c r="G20" s="26" t="s">
        <v>173</v>
      </c>
      <c r="H20" s="26" t="s">
        <v>173</v>
      </c>
      <c r="I20" s="31">
        <f t="shared" si="0"/>
        <v>0</v>
      </c>
      <c r="J20" s="26" t="s">
        <v>173</v>
      </c>
      <c r="K20" s="26" t="s">
        <v>173</v>
      </c>
      <c r="L20" s="26" t="s">
        <v>173</v>
      </c>
      <c r="M20" s="26" t="s">
        <v>173</v>
      </c>
    </row>
    <row r="21" spans="1:31" ht="18.75" customHeight="1">
      <c r="A21" s="252" t="s">
        <v>264</v>
      </c>
      <c r="B21" s="253"/>
      <c r="C21" s="253"/>
      <c r="D21" s="254"/>
      <c r="E21" s="60">
        <v>2060</v>
      </c>
      <c r="F21" s="26" t="s">
        <v>173</v>
      </c>
      <c r="G21" s="26" t="s">
        <v>173</v>
      </c>
      <c r="H21" s="26" t="s">
        <v>173</v>
      </c>
      <c r="I21" s="31">
        <f t="shared" si="0"/>
        <v>0</v>
      </c>
      <c r="J21" s="26" t="s">
        <v>173</v>
      </c>
      <c r="K21" s="26" t="s">
        <v>173</v>
      </c>
      <c r="L21" s="26" t="s">
        <v>173</v>
      </c>
      <c r="M21" s="26" t="s">
        <v>173</v>
      </c>
    </row>
    <row r="22" spans="1:31" s="62" customFormat="1" ht="24.75" customHeight="1">
      <c r="A22" s="258" t="s">
        <v>265</v>
      </c>
      <c r="B22" s="259"/>
      <c r="C22" s="259"/>
      <c r="D22" s="260"/>
      <c r="E22" s="146">
        <v>2070</v>
      </c>
      <c r="F22" s="39">
        <f t="shared" ref="F22:M22" si="2">SUM(F8,F11:F12,F16:F17,F19:F21)</f>
        <v>-7111.0600000000049</v>
      </c>
      <c r="G22" s="39">
        <f t="shared" si="2"/>
        <v>4.9999999995634425E-2</v>
      </c>
      <c r="H22" s="39">
        <f t="shared" si="2"/>
        <v>-1.0500000000029104</v>
      </c>
      <c r="I22" s="39">
        <f t="shared" si="2"/>
        <v>0.19999999999708962</v>
      </c>
      <c r="J22" s="39">
        <f t="shared" si="2"/>
        <v>0.3000000000001819</v>
      </c>
      <c r="K22" s="39">
        <f t="shared" si="2"/>
        <v>9.9999999999909051E-2</v>
      </c>
      <c r="L22" s="39">
        <f t="shared" si="2"/>
        <v>0.20000000000027285</v>
      </c>
      <c r="M22" s="39">
        <f t="shared" si="2"/>
        <v>-0.40000000000009095</v>
      </c>
      <c r="AE22" s="175"/>
    </row>
    <row r="23" spans="1:31" ht="27.75" customHeight="1">
      <c r="A23" s="277" t="s">
        <v>266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</row>
    <row r="24" spans="1:31" ht="24.75" customHeight="1">
      <c r="A24" s="258" t="s">
        <v>267</v>
      </c>
      <c r="B24" s="259"/>
      <c r="C24" s="259"/>
      <c r="D24" s="260"/>
      <c r="E24" s="146">
        <v>2110</v>
      </c>
      <c r="F24" s="39">
        <f>SUM(F25:F32)</f>
        <v>37.633000000000003</v>
      </c>
      <c r="G24" s="39">
        <f>SUM(G25:G32)</f>
        <v>382</v>
      </c>
      <c r="H24" s="39">
        <f>SUM(H25:H32)</f>
        <v>38.200000000000003</v>
      </c>
      <c r="I24" s="41">
        <f t="shared" si="0"/>
        <v>40</v>
      </c>
      <c r="J24" s="39">
        <f>SUM(J25:J32)</f>
        <v>10</v>
      </c>
      <c r="K24" s="39">
        <f>SUM(K25:K32)</f>
        <v>10</v>
      </c>
      <c r="L24" s="39">
        <f>SUM(L25:L32)</f>
        <v>10</v>
      </c>
      <c r="M24" s="39">
        <f>SUM(M25:M32)</f>
        <v>10</v>
      </c>
    </row>
    <row r="25" spans="1:31" ht="18.75" customHeight="1">
      <c r="A25" s="262" t="s">
        <v>39</v>
      </c>
      <c r="B25" s="263"/>
      <c r="C25" s="263"/>
      <c r="D25" s="264"/>
      <c r="E25" s="60">
        <v>2111</v>
      </c>
      <c r="F25" s="26"/>
      <c r="G25" s="26"/>
      <c r="H25" s="26"/>
      <c r="I25" s="31">
        <f t="shared" si="0"/>
        <v>0</v>
      </c>
      <c r="J25" s="26"/>
      <c r="K25" s="26"/>
      <c r="L25" s="26"/>
      <c r="M25" s="26"/>
    </row>
    <row r="26" spans="1:31" ht="18.75" customHeight="1">
      <c r="A26" s="262" t="s">
        <v>40</v>
      </c>
      <c r="B26" s="263"/>
      <c r="C26" s="263"/>
      <c r="D26" s="264"/>
      <c r="E26" s="60">
        <v>2112</v>
      </c>
      <c r="F26" s="26">
        <v>37.633000000000003</v>
      </c>
      <c r="G26" s="26">
        <v>382</v>
      </c>
      <c r="H26" s="26">
        <v>38.200000000000003</v>
      </c>
      <c r="I26" s="31">
        <f t="shared" si="0"/>
        <v>40</v>
      </c>
      <c r="J26" s="26">
        <v>10</v>
      </c>
      <c r="K26" s="26">
        <v>10</v>
      </c>
      <c r="L26" s="26">
        <v>10</v>
      </c>
      <c r="M26" s="26">
        <v>10</v>
      </c>
    </row>
    <row r="27" spans="1:31" ht="18.75" customHeight="1">
      <c r="A27" s="252" t="s">
        <v>41</v>
      </c>
      <c r="B27" s="253"/>
      <c r="C27" s="253"/>
      <c r="D27" s="254"/>
      <c r="E27" s="15">
        <v>2113</v>
      </c>
      <c r="F27" s="26" t="s">
        <v>173</v>
      </c>
      <c r="G27" s="26" t="s">
        <v>173</v>
      </c>
      <c r="H27" s="26" t="s">
        <v>173</v>
      </c>
      <c r="I27" s="31">
        <f>SUM(J27:M27)</f>
        <v>0</v>
      </c>
      <c r="J27" s="26" t="s">
        <v>173</v>
      </c>
      <c r="K27" s="26" t="s">
        <v>173</v>
      </c>
      <c r="L27" s="26" t="s">
        <v>173</v>
      </c>
      <c r="M27" s="26" t="s">
        <v>173</v>
      </c>
    </row>
    <row r="28" spans="1:31" ht="18.75" customHeight="1">
      <c r="A28" s="252" t="s">
        <v>268</v>
      </c>
      <c r="B28" s="253"/>
      <c r="C28" s="253"/>
      <c r="D28" s="254"/>
      <c r="E28" s="15">
        <v>2114</v>
      </c>
      <c r="F28" s="26"/>
      <c r="G28" s="26"/>
      <c r="H28" s="26"/>
      <c r="I28" s="31">
        <f t="shared" si="0"/>
        <v>0</v>
      </c>
      <c r="J28" s="26"/>
      <c r="K28" s="26"/>
      <c r="L28" s="26"/>
      <c r="M28" s="26"/>
    </row>
    <row r="29" spans="1:31" ht="18.75" customHeight="1">
      <c r="A29" s="252" t="s">
        <v>269</v>
      </c>
      <c r="B29" s="253"/>
      <c r="C29" s="253"/>
      <c r="D29" s="254"/>
      <c r="E29" s="15">
        <v>2115</v>
      </c>
      <c r="F29" s="26"/>
      <c r="G29" s="26"/>
      <c r="H29" s="26"/>
      <c r="I29" s="31">
        <f t="shared" si="0"/>
        <v>0</v>
      </c>
      <c r="J29" s="26"/>
      <c r="K29" s="26"/>
      <c r="L29" s="26"/>
      <c r="M29" s="26"/>
    </row>
    <row r="30" spans="1:31" ht="18.75" customHeight="1">
      <c r="A30" s="252" t="s">
        <v>270</v>
      </c>
      <c r="B30" s="253"/>
      <c r="C30" s="253"/>
      <c r="D30" s="254"/>
      <c r="E30" s="15">
        <v>2116</v>
      </c>
      <c r="F30" s="26"/>
      <c r="G30" s="26"/>
      <c r="H30" s="26"/>
      <c r="I30" s="31">
        <f t="shared" si="0"/>
        <v>0</v>
      </c>
      <c r="J30" s="26"/>
      <c r="K30" s="26"/>
      <c r="L30" s="26"/>
      <c r="M30" s="26"/>
    </row>
    <row r="31" spans="1:31" ht="18.75" customHeight="1">
      <c r="A31" s="252" t="s">
        <v>271</v>
      </c>
      <c r="B31" s="253"/>
      <c r="C31" s="253"/>
      <c r="D31" s="254"/>
      <c r="E31" s="15">
        <v>2117</v>
      </c>
      <c r="F31" s="26"/>
      <c r="G31" s="26"/>
      <c r="H31" s="26"/>
      <c r="I31" s="31">
        <f t="shared" si="0"/>
        <v>0</v>
      </c>
      <c r="J31" s="26"/>
      <c r="K31" s="26"/>
      <c r="L31" s="26"/>
      <c r="M31" s="26"/>
    </row>
    <row r="32" spans="1:31" ht="18.75" customHeight="1">
      <c r="A32" s="252" t="s">
        <v>272</v>
      </c>
      <c r="B32" s="253"/>
      <c r="C32" s="253"/>
      <c r="D32" s="254"/>
      <c r="E32" s="15">
        <v>2118</v>
      </c>
      <c r="F32" s="26"/>
      <c r="G32" s="26"/>
      <c r="H32" s="26"/>
      <c r="I32" s="31">
        <f t="shared" si="0"/>
        <v>0</v>
      </c>
      <c r="J32" s="26"/>
      <c r="K32" s="26"/>
      <c r="L32" s="26"/>
      <c r="M32" s="26"/>
    </row>
    <row r="33" spans="1:13" ht="24" customHeight="1">
      <c r="A33" s="258" t="s">
        <v>273</v>
      </c>
      <c r="B33" s="259"/>
      <c r="C33" s="259"/>
      <c r="D33" s="260"/>
      <c r="E33" s="36">
        <v>2120</v>
      </c>
      <c r="F33" s="39">
        <f>SUM(F34:F37)</f>
        <v>4980</v>
      </c>
      <c r="G33" s="39">
        <f>SUM(G34:G37)</f>
        <v>6297.09</v>
      </c>
      <c r="H33" s="39">
        <f>SUM(H34:H37)</f>
        <v>6297</v>
      </c>
      <c r="I33" s="41">
        <f t="shared" si="0"/>
        <v>6767.5199999999995</v>
      </c>
      <c r="J33" s="39">
        <f>SUM(J34:J37)</f>
        <v>1691.8799999999999</v>
      </c>
      <c r="K33" s="39">
        <f>SUM(K34:K37)</f>
        <v>1691.8799999999999</v>
      </c>
      <c r="L33" s="39">
        <f>SUM(L34:L37)</f>
        <v>1691.8799999999999</v>
      </c>
      <c r="M33" s="39">
        <f>SUM(M34:M37)</f>
        <v>1691.8799999999999</v>
      </c>
    </row>
    <row r="34" spans="1:13" ht="18.600000000000001" customHeight="1">
      <c r="A34" s="252" t="s">
        <v>271</v>
      </c>
      <c r="B34" s="253"/>
      <c r="C34" s="253"/>
      <c r="D34" s="254"/>
      <c r="E34" s="15">
        <v>2121</v>
      </c>
      <c r="F34" s="26">
        <v>4511</v>
      </c>
      <c r="G34" s="26">
        <v>4965.72</v>
      </c>
      <c r="H34" s="26">
        <v>4966</v>
      </c>
      <c r="I34" s="31">
        <f t="shared" si="0"/>
        <v>5296.32</v>
      </c>
      <c r="J34" s="26">
        <v>1324.08</v>
      </c>
      <c r="K34" s="26">
        <v>1324.08</v>
      </c>
      <c r="L34" s="26">
        <v>1324.08</v>
      </c>
      <c r="M34" s="26">
        <v>1324.08</v>
      </c>
    </row>
    <row r="35" spans="1:13" ht="18.600000000000001" customHeight="1">
      <c r="A35" s="252" t="s">
        <v>274</v>
      </c>
      <c r="B35" s="253"/>
      <c r="C35" s="253"/>
      <c r="D35" s="254"/>
      <c r="E35" s="15">
        <v>2122</v>
      </c>
      <c r="F35" s="26"/>
      <c r="G35" s="26"/>
      <c r="H35" s="26"/>
      <c r="I35" s="31">
        <f t="shared" si="0"/>
        <v>0</v>
      </c>
      <c r="J35" s="26"/>
      <c r="K35" s="26"/>
      <c r="L35" s="26"/>
      <c r="M35" s="26"/>
    </row>
    <row r="36" spans="1:13" ht="18.600000000000001" customHeight="1">
      <c r="A36" s="252" t="s">
        <v>275</v>
      </c>
      <c r="B36" s="253"/>
      <c r="C36" s="253"/>
      <c r="D36" s="254"/>
      <c r="E36" s="15">
        <v>2123</v>
      </c>
      <c r="F36" s="26"/>
      <c r="G36" s="26"/>
      <c r="H36" s="26"/>
      <c r="I36" s="31">
        <f t="shared" si="0"/>
        <v>0</v>
      </c>
      <c r="J36" s="26"/>
      <c r="K36" s="26"/>
      <c r="L36" s="26"/>
      <c r="M36" s="26"/>
    </row>
    <row r="37" spans="1:13" ht="18.600000000000001" customHeight="1">
      <c r="A37" s="252" t="s">
        <v>410</v>
      </c>
      <c r="B37" s="253"/>
      <c r="C37" s="253"/>
      <c r="D37" s="254"/>
      <c r="E37" s="15">
        <v>2124</v>
      </c>
      <c r="F37" s="26">
        <v>469</v>
      </c>
      <c r="G37" s="26">
        <v>1331.37</v>
      </c>
      <c r="H37" s="26">
        <v>1331</v>
      </c>
      <c r="I37" s="31">
        <f t="shared" si="0"/>
        <v>1471.2</v>
      </c>
      <c r="J37" s="26">
        <v>367.8</v>
      </c>
      <c r="K37" s="26">
        <v>367.8</v>
      </c>
      <c r="L37" s="26">
        <v>367.8</v>
      </c>
      <c r="M37" s="26">
        <v>367.8</v>
      </c>
    </row>
    <row r="38" spans="1:13" ht="24" customHeight="1">
      <c r="A38" s="258" t="s">
        <v>276</v>
      </c>
      <c r="B38" s="259"/>
      <c r="C38" s="259"/>
      <c r="D38" s="260"/>
      <c r="E38" s="36">
        <v>2130</v>
      </c>
      <c r="F38" s="39">
        <f>SUM(F39:F43)</f>
        <v>5238</v>
      </c>
      <c r="G38" s="39">
        <f>SUM(G39:G43)</f>
        <v>5858.05</v>
      </c>
      <c r="H38" s="39">
        <f>SUM(H39:H43)</f>
        <v>5858</v>
      </c>
      <c r="I38" s="41">
        <f t="shared" si="0"/>
        <v>6480.4</v>
      </c>
      <c r="J38" s="39">
        <f>SUM(J39:J43)</f>
        <v>1620.1</v>
      </c>
      <c r="K38" s="39">
        <f>SUM(K39:K43)</f>
        <v>1620.1</v>
      </c>
      <c r="L38" s="39">
        <f>SUM(L39:L43)</f>
        <v>1620.1</v>
      </c>
      <c r="M38" s="39">
        <f>SUM(M39:M43)</f>
        <v>1620.1</v>
      </c>
    </row>
    <row r="39" spans="1:13" ht="18.75" customHeight="1">
      <c r="A39" s="252" t="s">
        <v>42</v>
      </c>
      <c r="B39" s="253"/>
      <c r="C39" s="253"/>
      <c r="D39" s="254"/>
      <c r="E39" s="15">
        <v>2131</v>
      </c>
      <c r="F39" s="26"/>
      <c r="G39" s="26"/>
      <c r="H39" s="26"/>
      <c r="I39" s="31">
        <f>SUM(J39:M39)</f>
        <v>0</v>
      </c>
      <c r="J39" s="26"/>
      <c r="K39" s="26"/>
      <c r="L39" s="26"/>
      <c r="M39" s="26"/>
    </row>
    <row r="40" spans="1:13" ht="41.25" customHeight="1">
      <c r="A40" s="252" t="s">
        <v>43</v>
      </c>
      <c r="B40" s="253"/>
      <c r="C40" s="253"/>
      <c r="D40" s="254"/>
      <c r="E40" s="15">
        <v>2132</v>
      </c>
      <c r="F40" s="26"/>
      <c r="G40" s="26"/>
      <c r="H40" s="26"/>
      <c r="I40" s="31">
        <f t="shared" si="0"/>
        <v>0</v>
      </c>
      <c r="J40" s="26"/>
      <c r="K40" s="26"/>
      <c r="L40" s="26"/>
      <c r="M40" s="26"/>
    </row>
    <row r="41" spans="1:13" ht="18.75" customHeight="1">
      <c r="A41" s="252" t="s">
        <v>277</v>
      </c>
      <c r="B41" s="253"/>
      <c r="C41" s="253"/>
      <c r="D41" s="254"/>
      <c r="E41" s="15">
        <v>2133</v>
      </c>
      <c r="F41" s="26"/>
      <c r="G41" s="26"/>
      <c r="H41" s="26"/>
      <c r="I41" s="31">
        <f t="shared" si="0"/>
        <v>0</v>
      </c>
      <c r="J41" s="26"/>
      <c r="K41" s="26"/>
      <c r="L41" s="26"/>
      <c r="M41" s="26"/>
    </row>
    <row r="42" spans="1:13" ht="18.75" customHeight="1">
      <c r="A42" s="252" t="s">
        <v>278</v>
      </c>
      <c r="B42" s="253"/>
      <c r="C42" s="253"/>
      <c r="D42" s="254"/>
      <c r="E42" s="15">
        <v>2134</v>
      </c>
      <c r="F42" s="26">
        <v>5238</v>
      </c>
      <c r="G42" s="26">
        <v>5858.05</v>
      </c>
      <c r="H42" s="26">
        <v>5858</v>
      </c>
      <c r="I42" s="31">
        <f t="shared" si="0"/>
        <v>6480.4</v>
      </c>
      <c r="J42" s="26">
        <v>1620.1</v>
      </c>
      <c r="K42" s="26">
        <v>1620.1</v>
      </c>
      <c r="L42" s="26">
        <v>1620.1</v>
      </c>
      <c r="M42" s="26">
        <v>1620.1</v>
      </c>
    </row>
    <row r="43" spans="1:13" ht="18.75" customHeight="1">
      <c r="A43" s="252" t="s">
        <v>279</v>
      </c>
      <c r="B43" s="253"/>
      <c r="C43" s="253"/>
      <c r="D43" s="254"/>
      <c r="E43" s="15">
        <v>2135</v>
      </c>
      <c r="F43" s="26"/>
      <c r="G43" s="26"/>
      <c r="H43" s="26"/>
      <c r="I43" s="31">
        <f t="shared" si="0"/>
        <v>0</v>
      </c>
      <c r="J43" s="26"/>
      <c r="K43" s="26"/>
      <c r="L43" s="26"/>
      <c r="M43" s="26"/>
    </row>
    <row r="44" spans="1:13" ht="18.75" customHeight="1">
      <c r="A44" s="258" t="s">
        <v>280</v>
      </c>
      <c r="B44" s="259"/>
      <c r="C44" s="259"/>
      <c r="D44" s="260"/>
      <c r="E44" s="36">
        <v>2140</v>
      </c>
      <c r="F44" s="39">
        <f>SUM(F45,F46)</f>
        <v>0</v>
      </c>
      <c r="G44" s="39">
        <f>SUM(G45,G46)</f>
        <v>0</v>
      </c>
      <c r="H44" s="39">
        <f>SUM(H45,H46)</f>
        <v>0</v>
      </c>
      <c r="I44" s="41">
        <f t="shared" si="0"/>
        <v>0</v>
      </c>
      <c r="J44" s="39">
        <v>0</v>
      </c>
      <c r="K44" s="39">
        <v>0</v>
      </c>
      <c r="L44" s="39">
        <v>0</v>
      </c>
      <c r="M44" s="39">
        <v>0</v>
      </c>
    </row>
    <row r="45" spans="1:13" ht="37.5" customHeight="1">
      <c r="A45" s="252" t="s">
        <v>281</v>
      </c>
      <c r="B45" s="253"/>
      <c r="C45" s="253"/>
      <c r="D45" s="254"/>
      <c r="E45" s="15">
        <v>2141</v>
      </c>
      <c r="F45" s="26"/>
      <c r="G45" s="26"/>
      <c r="H45" s="26"/>
      <c r="I45" s="31">
        <f t="shared" si="0"/>
        <v>0</v>
      </c>
      <c r="J45" s="26"/>
      <c r="K45" s="26"/>
      <c r="L45" s="26"/>
      <c r="M45" s="26"/>
    </row>
    <row r="46" spans="1:13" ht="18.75" customHeight="1">
      <c r="A46" s="252" t="s">
        <v>282</v>
      </c>
      <c r="B46" s="253"/>
      <c r="C46" s="253"/>
      <c r="D46" s="254"/>
      <c r="E46" s="15">
        <v>2142</v>
      </c>
      <c r="F46" s="26"/>
      <c r="G46" s="26"/>
      <c r="H46" s="26"/>
      <c r="I46" s="31">
        <f t="shared" si="0"/>
        <v>0</v>
      </c>
      <c r="J46" s="26"/>
      <c r="K46" s="26"/>
      <c r="L46" s="26"/>
      <c r="M46" s="26"/>
    </row>
    <row r="47" spans="1:13" ht="26.25" customHeight="1">
      <c r="A47" s="258" t="s">
        <v>44</v>
      </c>
      <c r="B47" s="259"/>
      <c r="C47" s="259"/>
      <c r="D47" s="260"/>
      <c r="E47" s="36">
        <v>2200</v>
      </c>
      <c r="F47" s="39">
        <f>SUM(F24,F33,F38,F44)</f>
        <v>10255.633</v>
      </c>
      <c r="G47" s="39">
        <f>SUM(G24,G33,G38,G44)</f>
        <v>12537.14</v>
      </c>
      <c r="H47" s="39">
        <f>SUM(H24,H33,H38,H44)</f>
        <v>12193.2</v>
      </c>
      <c r="I47" s="41">
        <f t="shared" si="0"/>
        <v>13287.919999999998</v>
      </c>
      <c r="J47" s="39">
        <f>SUM(J24,J33,J38,J44)</f>
        <v>3321.9799999999996</v>
      </c>
      <c r="K47" s="39">
        <f>SUM(K24,K33,K38,K44)</f>
        <v>3321.9799999999996</v>
      </c>
      <c r="L47" s="39">
        <f>SUM(L24,L33,L38,L44)</f>
        <v>3321.9799999999996</v>
      </c>
      <c r="M47" s="39">
        <f>SUM(M24,M33,M38,M44)</f>
        <v>3321.9799999999996</v>
      </c>
    </row>
    <row r="48" spans="1:13" ht="15" customHeight="1">
      <c r="A48" s="55"/>
      <c r="B48" s="55"/>
      <c r="C48" s="55"/>
      <c r="D48" s="55"/>
      <c r="E48" s="54"/>
      <c r="F48" s="56"/>
      <c r="G48" s="57"/>
      <c r="H48" s="57"/>
      <c r="I48" s="56"/>
      <c r="J48" s="57"/>
      <c r="K48" s="57"/>
      <c r="L48" s="57"/>
      <c r="M48" s="57"/>
    </row>
    <row r="49" spans="1:13" ht="11.25" customHeight="1">
      <c r="A49" s="55"/>
      <c r="B49" s="55"/>
      <c r="C49" s="55"/>
      <c r="D49" s="55"/>
      <c r="E49" s="54"/>
      <c r="F49" s="56"/>
      <c r="G49" s="57"/>
      <c r="H49" s="57"/>
      <c r="I49" s="56"/>
      <c r="J49" s="57"/>
      <c r="K49" s="57"/>
      <c r="L49" s="57"/>
      <c r="M49" s="57"/>
    </row>
    <row r="50" spans="1:13" ht="46.5" customHeight="1">
      <c r="A50" s="165" t="s">
        <v>411</v>
      </c>
      <c r="B50" s="165"/>
      <c r="C50" s="165"/>
      <c r="D50" s="165"/>
      <c r="E50" s="97"/>
      <c r="F50" s="255" t="s">
        <v>145</v>
      </c>
      <c r="G50" s="255"/>
      <c r="H50" s="255"/>
      <c r="I50" s="255"/>
      <c r="J50" s="96"/>
      <c r="K50" s="261" t="s">
        <v>412</v>
      </c>
      <c r="L50" s="261"/>
    </row>
    <row r="51" spans="1:13" ht="22.5" customHeight="1">
      <c r="A51" s="95" t="s">
        <v>283</v>
      </c>
      <c r="B51" s="95"/>
      <c r="C51" s="95"/>
      <c r="D51" s="95"/>
      <c r="E51" s="98"/>
      <c r="F51" s="257" t="s">
        <v>284</v>
      </c>
      <c r="G51" s="257"/>
      <c r="H51" s="257"/>
      <c r="I51" s="257"/>
      <c r="J51" s="95"/>
      <c r="K51" s="256" t="s">
        <v>148</v>
      </c>
      <c r="L51" s="256"/>
      <c r="M51" s="256"/>
    </row>
  </sheetData>
  <mergeCells count="54">
    <mergeCell ref="A2:M2"/>
    <mergeCell ref="E4:E5"/>
    <mergeCell ref="F4:F5"/>
    <mergeCell ref="G4:G5"/>
    <mergeCell ref="H4:H5"/>
    <mergeCell ref="I4:I5"/>
    <mergeCell ref="J4:M4"/>
    <mergeCell ref="A4:D5"/>
    <mergeCell ref="A19:D19"/>
    <mergeCell ref="A20:D20"/>
    <mergeCell ref="A21:D21"/>
    <mergeCell ref="A22:D22"/>
    <mergeCell ref="A24:D24"/>
    <mergeCell ref="A23:M23"/>
    <mergeCell ref="A18:D18"/>
    <mergeCell ref="A7:M7"/>
    <mergeCell ref="A14:D14"/>
    <mergeCell ref="A15:D15"/>
    <mergeCell ref="A16:D16"/>
    <mergeCell ref="A17:D17"/>
    <mergeCell ref="A6:D6"/>
    <mergeCell ref="A8:D8"/>
    <mergeCell ref="A9:D9"/>
    <mergeCell ref="A12:D12"/>
    <mergeCell ref="A13:D13"/>
    <mergeCell ref="A11:D11"/>
    <mergeCell ref="A10:D10"/>
    <mergeCell ref="A29:D29"/>
    <mergeCell ref="A30:D30"/>
    <mergeCell ref="A25:D25"/>
    <mergeCell ref="A26:D26"/>
    <mergeCell ref="A38:D38"/>
    <mergeCell ref="A33:D33"/>
    <mergeCell ref="A34:D34"/>
    <mergeCell ref="A35:D35"/>
    <mergeCell ref="A36:D36"/>
    <mergeCell ref="A27:D27"/>
    <mergeCell ref="A28:D28"/>
    <mergeCell ref="A37:D37"/>
    <mergeCell ref="F50:I50"/>
    <mergeCell ref="K51:M51"/>
    <mergeCell ref="F51:I51"/>
    <mergeCell ref="A44:D44"/>
    <mergeCell ref="A45:D45"/>
    <mergeCell ref="A46:D46"/>
    <mergeCell ref="A47:D47"/>
    <mergeCell ref="K50:L50"/>
    <mergeCell ref="A40:D40"/>
    <mergeCell ref="A41:D41"/>
    <mergeCell ref="A42:D42"/>
    <mergeCell ref="A43:D43"/>
    <mergeCell ref="A31:D31"/>
    <mergeCell ref="A32:D32"/>
    <mergeCell ref="A39:D39"/>
  </mergeCells>
  <pageMargins left="1.1023622047244095" right="0.39370078740157483" top="0.70866141732283472" bottom="0.55118110236220474" header="0.51181102362204722" footer="0.31496062992125984"/>
  <pageSetup paperSize="9" scale="44" orientation="landscape" r:id="rId1"/>
  <headerFooter>
    <oddHeader>&amp;RПродовження додатка 1
Таблиця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view="pageBreakPreview" topLeftCell="A13" zoomScale="56" zoomScaleNormal="65" zoomScaleSheetLayoutView="56" workbookViewId="0">
      <selection activeCell="O36" sqref="O36"/>
    </sheetView>
  </sheetViews>
  <sheetFormatPr defaultRowHeight="12.75"/>
  <cols>
    <col min="1" max="1" width="99.42578125" customWidth="1"/>
    <col min="2" max="2" width="13.28515625" customWidth="1"/>
    <col min="3" max="10" width="15.42578125" customWidth="1"/>
    <col min="15" max="15" width="12.42578125" bestFit="1" customWidth="1"/>
  </cols>
  <sheetData>
    <row r="1" spans="1:15" ht="42" customHeight="1">
      <c r="A1" s="287" t="s">
        <v>285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5" ht="18.75">
      <c r="A2" s="162"/>
      <c r="B2" s="162"/>
      <c r="C2" s="162"/>
      <c r="D2" s="162"/>
      <c r="E2" s="162"/>
      <c r="F2" s="162"/>
      <c r="G2" s="162"/>
      <c r="H2" s="162"/>
      <c r="I2" s="162"/>
      <c r="J2" s="162"/>
    </row>
    <row r="3" spans="1:15" ht="41.25" customHeight="1">
      <c r="A3" s="288" t="s">
        <v>25</v>
      </c>
      <c r="B3" s="280" t="s">
        <v>286</v>
      </c>
      <c r="C3" s="280" t="s">
        <v>455</v>
      </c>
      <c r="D3" s="280" t="s">
        <v>456</v>
      </c>
      <c r="E3" s="280" t="s">
        <v>457</v>
      </c>
      <c r="F3" s="177" t="s">
        <v>458</v>
      </c>
      <c r="G3" s="177" t="s">
        <v>166</v>
      </c>
      <c r="H3" s="177"/>
      <c r="I3" s="177"/>
      <c r="J3" s="177"/>
    </row>
    <row r="4" spans="1:15" ht="45.75" customHeight="1">
      <c r="A4" s="289"/>
      <c r="B4" s="280"/>
      <c r="C4" s="280"/>
      <c r="D4" s="280"/>
      <c r="E4" s="280"/>
      <c r="F4" s="177"/>
      <c r="G4" s="158" t="s">
        <v>168</v>
      </c>
      <c r="H4" s="158" t="s">
        <v>169</v>
      </c>
      <c r="I4" s="158" t="s">
        <v>170</v>
      </c>
      <c r="J4" s="158" t="s">
        <v>171</v>
      </c>
    </row>
    <row r="5" spans="1:15" ht="18.75" customHeight="1">
      <c r="A5" s="59">
        <v>1</v>
      </c>
      <c r="B5" s="158">
        <v>2</v>
      </c>
      <c r="C5" s="158">
        <v>3</v>
      </c>
      <c r="D5" s="158">
        <v>4</v>
      </c>
      <c r="E5" s="158">
        <v>5</v>
      </c>
      <c r="F5" s="158">
        <v>6</v>
      </c>
      <c r="G5" s="158">
        <v>7</v>
      </c>
      <c r="H5" s="158">
        <v>8</v>
      </c>
      <c r="I5" s="158">
        <v>9</v>
      </c>
      <c r="J5" s="158">
        <v>10</v>
      </c>
    </row>
    <row r="6" spans="1:15" ht="28.5" customHeight="1">
      <c r="A6" s="160" t="s">
        <v>287</v>
      </c>
      <c r="B6" s="161"/>
      <c r="C6" s="212"/>
      <c r="D6" s="212"/>
      <c r="E6" s="212"/>
      <c r="F6" s="212"/>
      <c r="G6" s="212"/>
      <c r="H6" s="212"/>
      <c r="I6" s="212"/>
      <c r="J6" s="212"/>
    </row>
    <row r="7" spans="1:15" ht="18.75" customHeight="1">
      <c r="A7" s="65" t="s">
        <v>288</v>
      </c>
      <c r="B7" s="69">
        <v>3000</v>
      </c>
      <c r="C7" s="39">
        <f>SUM(C8:C9,C11,C14:C15,C19)</f>
        <v>37396328</v>
      </c>
      <c r="D7" s="39">
        <f>SUM(D8:D9,D11,D14:D15,D19)</f>
        <v>42725200</v>
      </c>
      <c r="E7" s="39">
        <f>SUM(E8:E9,E11,E14:E15,E19)</f>
        <v>43179500</v>
      </c>
      <c r="F7" s="41">
        <f t="shared" ref="F7:F73" si="0">SUM(G7:J7)</f>
        <v>47084000</v>
      </c>
      <c r="G7" s="39">
        <f>SUM(G8:G9,G11,G14:G15,G19)</f>
        <v>11771000</v>
      </c>
      <c r="H7" s="39">
        <f>SUM(H8:H9,H11,H14:H15,H19)</f>
        <v>11771000</v>
      </c>
      <c r="I7" s="39">
        <f>SUM(I8:I9,I11,I14:I15,I19)</f>
        <v>11771000</v>
      </c>
      <c r="J7" s="39">
        <f>SUM(J8:J9,J11,J14:J15,J19)</f>
        <v>11771000</v>
      </c>
    </row>
    <row r="8" spans="1:15" ht="18.75" customHeight="1">
      <c r="A8" s="4" t="s">
        <v>289</v>
      </c>
      <c r="B8" s="5">
        <v>3010</v>
      </c>
      <c r="C8" s="26">
        <v>26509810</v>
      </c>
      <c r="D8" s="26">
        <v>30000000</v>
      </c>
      <c r="E8" s="26">
        <v>30000000</v>
      </c>
      <c r="F8" s="31">
        <f t="shared" si="0"/>
        <v>30000000</v>
      </c>
      <c r="G8" s="26">
        <v>7500000</v>
      </c>
      <c r="H8" s="26">
        <v>7500000</v>
      </c>
      <c r="I8" s="26">
        <v>7500000</v>
      </c>
      <c r="J8" s="26">
        <v>7500000</v>
      </c>
    </row>
    <row r="9" spans="1:15" ht="18.75" customHeight="1">
      <c r="A9" s="4" t="s">
        <v>290</v>
      </c>
      <c r="B9" s="5">
        <v>3020</v>
      </c>
      <c r="C9" s="26"/>
      <c r="D9" s="26"/>
      <c r="E9" s="26"/>
      <c r="F9" s="31">
        <f t="shared" si="0"/>
        <v>0</v>
      </c>
      <c r="G9" s="26"/>
      <c r="H9" s="26"/>
      <c r="I9" s="26"/>
      <c r="J9" s="26"/>
    </row>
    <row r="10" spans="1:15" ht="18.75" customHeight="1">
      <c r="A10" s="4" t="s">
        <v>291</v>
      </c>
      <c r="B10" s="5">
        <v>3030</v>
      </c>
      <c r="C10" s="26"/>
      <c r="D10" s="26"/>
      <c r="E10" s="26"/>
      <c r="F10" s="31">
        <f t="shared" si="0"/>
        <v>0</v>
      </c>
      <c r="G10" s="26"/>
      <c r="H10" s="26"/>
      <c r="I10" s="26"/>
      <c r="J10" s="26"/>
    </row>
    <row r="11" spans="1:15" ht="18.75" customHeight="1">
      <c r="A11" s="4" t="s">
        <v>292</v>
      </c>
      <c r="B11" s="5">
        <v>3040</v>
      </c>
      <c r="C11" s="26">
        <v>9199641</v>
      </c>
      <c r="D11" s="26">
        <v>10990200</v>
      </c>
      <c r="E11" s="26">
        <v>11444500</v>
      </c>
      <c r="F11" s="31">
        <f t="shared" si="0"/>
        <v>14471000</v>
      </c>
      <c r="G11" s="26">
        <f>G12</f>
        <v>3617750</v>
      </c>
      <c r="H11" s="26">
        <f t="shared" ref="H11:J11" si="1">H12</f>
        <v>3617750</v>
      </c>
      <c r="I11" s="26">
        <f t="shared" si="1"/>
        <v>3617750</v>
      </c>
      <c r="J11" s="26">
        <f t="shared" si="1"/>
        <v>3617750</v>
      </c>
    </row>
    <row r="12" spans="1:15" ht="18.75" customHeight="1">
      <c r="A12" s="4" t="s">
        <v>293</v>
      </c>
      <c r="B12" s="5">
        <v>3041</v>
      </c>
      <c r="C12" s="26">
        <v>9199641</v>
      </c>
      <c r="D12" s="26">
        <v>10990200</v>
      </c>
      <c r="E12" s="26">
        <v>11444500</v>
      </c>
      <c r="F12" s="31">
        <f t="shared" si="0"/>
        <v>14471000</v>
      </c>
      <c r="G12" s="26">
        <v>3617750</v>
      </c>
      <c r="H12" s="26">
        <v>3617750</v>
      </c>
      <c r="I12" s="26">
        <v>3617750</v>
      </c>
      <c r="J12" s="26">
        <v>3617750</v>
      </c>
      <c r="O12" s="169"/>
    </row>
    <row r="13" spans="1:15" ht="18.75" customHeight="1">
      <c r="A13" s="4" t="s">
        <v>294</v>
      </c>
      <c r="B13" s="5">
        <v>3042</v>
      </c>
      <c r="C13" s="26"/>
      <c r="D13" s="26"/>
      <c r="E13" s="26"/>
      <c r="F13" s="31">
        <f t="shared" si="0"/>
        <v>0</v>
      </c>
      <c r="G13" s="26"/>
      <c r="H13" s="26"/>
      <c r="I13" s="26"/>
      <c r="J13" s="26"/>
    </row>
    <row r="14" spans="1:15" ht="18.75" customHeight="1">
      <c r="A14" s="4" t="s">
        <v>295</v>
      </c>
      <c r="B14" s="5">
        <v>3050</v>
      </c>
      <c r="C14" s="26"/>
      <c r="D14" s="26"/>
      <c r="E14" s="26"/>
      <c r="F14" s="31">
        <f t="shared" si="0"/>
        <v>0</v>
      </c>
      <c r="G14" s="26"/>
      <c r="H14" s="26"/>
      <c r="I14" s="26"/>
      <c r="J14" s="26"/>
    </row>
    <row r="15" spans="1:15" ht="18.75" customHeight="1">
      <c r="A15" s="4" t="s">
        <v>296</v>
      </c>
      <c r="B15" s="5">
        <v>3060</v>
      </c>
      <c r="C15" s="31">
        <f>SUM(C16:C18)</f>
        <v>0</v>
      </c>
      <c r="D15" s="31">
        <f>SUM(D16:D18)</f>
        <v>0</v>
      </c>
      <c r="E15" s="31">
        <f>SUM(E16:E18)</f>
        <v>0</v>
      </c>
      <c r="F15" s="31">
        <f t="shared" si="0"/>
        <v>0</v>
      </c>
      <c r="G15" s="31">
        <f>SUM(G16:G18)</f>
        <v>0</v>
      </c>
      <c r="H15" s="31">
        <f>SUM(H16:H18)</f>
        <v>0</v>
      </c>
      <c r="I15" s="31">
        <f>SUM(I16:I18)</f>
        <v>0</v>
      </c>
      <c r="J15" s="31">
        <f>SUM(J16:J18)</f>
        <v>0</v>
      </c>
    </row>
    <row r="16" spans="1:15" ht="18.75" customHeight="1">
      <c r="A16" s="4" t="s">
        <v>297</v>
      </c>
      <c r="B16" s="60">
        <v>3061</v>
      </c>
      <c r="C16" s="26"/>
      <c r="D16" s="26"/>
      <c r="E16" s="26"/>
      <c r="F16" s="31">
        <f t="shared" si="0"/>
        <v>0</v>
      </c>
      <c r="G16" s="26"/>
      <c r="H16" s="26"/>
      <c r="I16" s="26"/>
      <c r="J16" s="26"/>
    </row>
    <row r="17" spans="1:15" ht="18.75" customHeight="1">
      <c r="A17" s="4" t="s">
        <v>298</v>
      </c>
      <c r="B17" s="60">
        <v>3062</v>
      </c>
      <c r="C17" s="26"/>
      <c r="D17" s="26"/>
      <c r="E17" s="26"/>
      <c r="F17" s="31">
        <f t="shared" si="0"/>
        <v>0</v>
      </c>
      <c r="G17" s="26"/>
      <c r="H17" s="26"/>
      <c r="I17" s="26"/>
      <c r="J17" s="26"/>
    </row>
    <row r="18" spans="1:15" ht="18.75" customHeight="1">
      <c r="A18" s="4" t="s">
        <v>299</v>
      </c>
      <c r="B18" s="60">
        <v>3063</v>
      </c>
      <c r="C18" s="26"/>
      <c r="D18" s="26"/>
      <c r="E18" s="26"/>
      <c r="F18" s="31">
        <f t="shared" si="0"/>
        <v>0</v>
      </c>
      <c r="G18" s="26"/>
      <c r="H18" s="26"/>
      <c r="I18" s="26"/>
      <c r="J18" s="26"/>
    </row>
    <row r="19" spans="1:15" ht="18.75" customHeight="1">
      <c r="A19" s="4" t="s">
        <v>300</v>
      </c>
      <c r="B19" s="5">
        <v>3070</v>
      </c>
      <c r="C19" s="26">
        <v>1686877</v>
      </c>
      <c r="D19" s="26">
        <v>1735000</v>
      </c>
      <c r="E19" s="26">
        <v>1735000</v>
      </c>
      <c r="F19" s="31">
        <f t="shared" si="0"/>
        <v>2613000</v>
      </c>
      <c r="G19" s="26">
        <v>653250</v>
      </c>
      <c r="H19" s="26">
        <v>653250</v>
      </c>
      <c r="I19" s="26">
        <v>653250</v>
      </c>
      <c r="J19" s="26">
        <v>653250</v>
      </c>
    </row>
    <row r="20" spans="1:15" ht="18.75" customHeight="1">
      <c r="A20" s="6" t="s">
        <v>301</v>
      </c>
      <c r="B20" s="7">
        <v>3100</v>
      </c>
      <c r="C20" s="39">
        <f>SUM(C21:C24,C28,C38,C39)</f>
        <v>-37072586</v>
      </c>
      <c r="D20" s="39">
        <f>SUM(D21:D24,D28,D38,D39)</f>
        <v>-42725200</v>
      </c>
      <c r="E20" s="39">
        <f>SUM(E21:E24,E28,E38,E39)</f>
        <v>-43179500</v>
      </c>
      <c r="F20" s="41">
        <f t="shared" si="0"/>
        <v>-47084000</v>
      </c>
      <c r="G20" s="39">
        <f>SUM(G21:G24,G28,G38,G39)</f>
        <v>-11771000</v>
      </c>
      <c r="H20" s="39">
        <f>SUM(H21:H24,H28,H38,H39)</f>
        <v>-11771000</v>
      </c>
      <c r="I20" s="39">
        <f>SUM(I21:I24,I28,I38,I39)</f>
        <v>-11771000</v>
      </c>
      <c r="J20" s="39">
        <f>SUM(J21:J24,J28,J38,J39)</f>
        <v>-11771000</v>
      </c>
    </row>
    <row r="21" spans="1:15" ht="18.75" customHeight="1">
      <c r="A21" s="4" t="s">
        <v>302</v>
      </c>
      <c r="B21" s="70">
        <v>3110</v>
      </c>
      <c r="C21" s="26">
        <v>-6540425</v>
      </c>
      <c r="D21" s="26">
        <v>-6885150</v>
      </c>
      <c r="E21" s="26">
        <v>-6885150</v>
      </c>
      <c r="F21" s="31">
        <f t="shared" si="0"/>
        <v>-7504800</v>
      </c>
      <c r="G21" s="26">
        <v>-1876200</v>
      </c>
      <c r="H21" s="26">
        <v>-1876200</v>
      </c>
      <c r="I21" s="26">
        <v>-1876200</v>
      </c>
      <c r="J21" s="26">
        <v>-1876200</v>
      </c>
      <c r="O21" s="169"/>
    </row>
    <row r="22" spans="1:15" ht="18.75" customHeight="1">
      <c r="A22" s="4" t="s">
        <v>303</v>
      </c>
      <c r="B22" s="70">
        <v>3120</v>
      </c>
      <c r="C22" s="26">
        <v>-24349040</v>
      </c>
      <c r="D22" s="26">
        <v>-26627400</v>
      </c>
      <c r="E22" s="26">
        <v>-26994400</v>
      </c>
      <c r="F22" s="31">
        <f t="shared" si="0"/>
        <v>-29424000</v>
      </c>
      <c r="G22" s="26">
        <v>-7356000</v>
      </c>
      <c r="H22" s="26">
        <v>-7356000</v>
      </c>
      <c r="I22" s="26">
        <v>-7356000</v>
      </c>
      <c r="J22" s="26">
        <v>-7356000</v>
      </c>
      <c r="O22" s="169"/>
    </row>
    <row r="23" spans="1:15" ht="18.75" customHeight="1">
      <c r="A23" s="4" t="s">
        <v>176</v>
      </c>
      <c r="B23" s="70">
        <v>3130</v>
      </c>
      <c r="C23" s="26">
        <v>-5245938</v>
      </c>
      <c r="D23" s="26">
        <v>-5858050</v>
      </c>
      <c r="E23" s="26">
        <v>-5945350</v>
      </c>
      <c r="F23" s="31">
        <f t="shared" si="0"/>
        <v>-6480400</v>
      </c>
      <c r="G23" s="26">
        <v>-1620100</v>
      </c>
      <c r="H23" s="26">
        <v>-1620100</v>
      </c>
      <c r="I23" s="26">
        <v>-1620100</v>
      </c>
      <c r="J23" s="26">
        <v>-1620100</v>
      </c>
      <c r="O23" s="169"/>
    </row>
    <row r="24" spans="1:15" ht="18.75" customHeight="1">
      <c r="A24" s="4" t="s">
        <v>304</v>
      </c>
      <c r="B24" s="70">
        <v>3140</v>
      </c>
      <c r="C24" s="31">
        <f>SUM(C25:C27)</f>
        <v>0</v>
      </c>
      <c r="D24" s="31">
        <f>SUM(D25:D27)</f>
        <v>0</v>
      </c>
      <c r="E24" s="31">
        <f>SUM(E25:E27)</f>
        <v>0</v>
      </c>
      <c r="F24" s="31">
        <f t="shared" si="0"/>
        <v>0</v>
      </c>
      <c r="G24" s="31">
        <f>SUM(G25:G27)</f>
        <v>0</v>
      </c>
      <c r="H24" s="31">
        <f>SUM(H25:H27)</f>
        <v>0</v>
      </c>
      <c r="I24" s="31">
        <f>SUM(I25:I27)</f>
        <v>0</v>
      </c>
      <c r="J24" s="31">
        <f>SUM(J25:J27)</f>
        <v>0</v>
      </c>
      <c r="O24" s="169"/>
    </row>
    <row r="25" spans="1:15" ht="18.75" customHeight="1">
      <c r="A25" s="4" t="s">
        <v>297</v>
      </c>
      <c r="B25" s="119">
        <v>3141</v>
      </c>
      <c r="C25" s="26" t="s">
        <v>173</v>
      </c>
      <c r="D25" s="26" t="s">
        <v>173</v>
      </c>
      <c r="E25" s="26" t="s">
        <v>173</v>
      </c>
      <c r="F25" s="31">
        <f t="shared" si="0"/>
        <v>0</v>
      </c>
      <c r="G25" s="26" t="s">
        <v>173</v>
      </c>
      <c r="H25" s="26" t="s">
        <v>173</v>
      </c>
      <c r="I25" s="26" t="s">
        <v>173</v>
      </c>
      <c r="J25" s="26" t="s">
        <v>173</v>
      </c>
      <c r="O25" s="169"/>
    </row>
    <row r="26" spans="1:15" ht="18.75" customHeight="1">
      <c r="A26" s="4" t="s">
        <v>298</v>
      </c>
      <c r="B26" s="119">
        <v>3142</v>
      </c>
      <c r="C26" s="26" t="s">
        <v>173</v>
      </c>
      <c r="D26" s="26" t="s">
        <v>173</v>
      </c>
      <c r="E26" s="26" t="s">
        <v>173</v>
      </c>
      <c r="F26" s="31">
        <f t="shared" si="0"/>
        <v>0</v>
      </c>
      <c r="G26" s="26" t="s">
        <v>173</v>
      </c>
      <c r="H26" s="26" t="s">
        <v>173</v>
      </c>
      <c r="I26" s="26" t="s">
        <v>173</v>
      </c>
      <c r="J26" s="26" t="s">
        <v>173</v>
      </c>
      <c r="O26" s="169"/>
    </row>
    <row r="27" spans="1:15" ht="18.75" customHeight="1">
      <c r="A27" s="4" t="s">
        <v>299</v>
      </c>
      <c r="B27" s="119">
        <v>3143</v>
      </c>
      <c r="C27" s="26" t="s">
        <v>173</v>
      </c>
      <c r="D27" s="26" t="s">
        <v>173</v>
      </c>
      <c r="E27" s="26" t="s">
        <v>173</v>
      </c>
      <c r="F27" s="31">
        <f t="shared" si="0"/>
        <v>0</v>
      </c>
      <c r="G27" s="26" t="s">
        <v>173</v>
      </c>
      <c r="H27" s="26" t="s">
        <v>173</v>
      </c>
      <c r="I27" s="26" t="s">
        <v>173</v>
      </c>
      <c r="J27" s="26" t="s">
        <v>173</v>
      </c>
      <c r="O27" s="169"/>
    </row>
    <row r="28" spans="1:15" ht="18.75" customHeight="1">
      <c r="A28" s="4" t="s">
        <v>305</v>
      </c>
      <c r="B28" s="70">
        <v>3150</v>
      </c>
      <c r="C28" s="31">
        <f>SUM(C29:C34,C37)</f>
        <v>-37633</v>
      </c>
      <c r="D28" s="31">
        <f>SUM(D29:D34,D37)</f>
        <v>-382000</v>
      </c>
      <c r="E28" s="31">
        <f>SUM(E29:E34,E37)</f>
        <v>-38200</v>
      </c>
      <c r="F28" s="31">
        <f t="shared" si="0"/>
        <v>-41600</v>
      </c>
      <c r="G28" s="31">
        <f>SUM(G29:G34,G37)</f>
        <v>-10400</v>
      </c>
      <c r="H28" s="31">
        <f>SUM(H29:H34,H37)</f>
        <v>-10400</v>
      </c>
      <c r="I28" s="31">
        <f>SUM(I29:I34,I37)</f>
        <v>-10400</v>
      </c>
      <c r="J28" s="31">
        <f>SUM(J29:J34,J37)</f>
        <v>-10400</v>
      </c>
      <c r="O28" s="169"/>
    </row>
    <row r="29" spans="1:15" ht="18.75" customHeight="1">
      <c r="A29" s="4" t="s">
        <v>39</v>
      </c>
      <c r="B29" s="119">
        <v>3151</v>
      </c>
      <c r="C29" s="26" t="s">
        <v>173</v>
      </c>
      <c r="D29" s="26" t="s">
        <v>173</v>
      </c>
      <c r="E29" s="26" t="s">
        <v>173</v>
      </c>
      <c r="F29" s="31">
        <f t="shared" si="0"/>
        <v>0</v>
      </c>
      <c r="G29" s="26" t="s">
        <v>173</v>
      </c>
      <c r="H29" s="26" t="s">
        <v>173</v>
      </c>
      <c r="I29" s="26" t="s">
        <v>173</v>
      </c>
      <c r="J29" s="26" t="s">
        <v>173</v>
      </c>
      <c r="O29" s="169"/>
    </row>
    <row r="30" spans="1:15" ht="18.75" customHeight="1">
      <c r="A30" s="4" t="s">
        <v>306</v>
      </c>
      <c r="B30" s="119">
        <v>3152</v>
      </c>
      <c r="C30" s="26">
        <v>-37633</v>
      </c>
      <c r="D30" s="26">
        <v>-382000</v>
      </c>
      <c r="E30" s="26">
        <v>-38200</v>
      </c>
      <c r="F30" s="31">
        <f t="shared" si="0"/>
        <v>-41600</v>
      </c>
      <c r="G30" s="26">
        <v>-10400</v>
      </c>
      <c r="H30" s="26">
        <v>-10400</v>
      </c>
      <c r="I30" s="26">
        <v>-10400</v>
      </c>
      <c r="J30" s="26">
        <v>-10400</v>
      </c>
      <c r="O30" s="169"/>
    </row>
    <row r="31" spans="1:15" ht="18.75" customHeight="1">
      <c r="A31" s="4" t="s">
        <v>268</v>
      </c>
      <c r="B31" s="119">
        <v>3153</v>
      </c>
      <c r="C31" s="26" t="s">
        <v>173</v>
      </c>
      <c r="D31" s="26" t="s">
        <v>173</v>
      </c>
      <c r="E31" s="26" t="s">
        <v>173</v>
      </c>
      <c r="F31" s="31">
        <f t="shared" si="0"/>
        <v>0</v>
      </c>
      <c r="G31" s="26" t="s">
        <v>173</v>
      </c>
      <c r="H31" s="26" t="s">
        <v>173</v>
      </c>
      <c r="I31" s="26" t="s">
        <v>173</v>
      </c>
      <c r="J31" s="26" t="s">
        <v>173</v>
      </c>
      <c r="O31" s="169"/>
    </row>
    <row r="32" spans="1:15" ht="18.75" customHeight="1">
      <c r="A32" s="4" t="s">
        <v>307</v>
      </c>
      <c r="B32" s="119">
        <v>3154</v>
      </c>
      <c r="C32" s="26" t="s">
        <v>173</v>
      </c>
      <c r="D32" s="26" t="s">
        <v>173</v>
      </c>
      <c r="E32" s="26" t="s">
        <v>173</v>
      </c>
      <c r="F32" s="31">
        <f t="shared" si="0"/>
        <v>0</v>
      </c>
      <c r="G32" s="26" t="s">
        <v>173</v>
      </c>
      <c r="H32" s="26" t="s">
        <v>173</v>
      </c>
      <c r="I32" s="26" t="s">
        <v>173</v>
      </c>
      <c r="J32" s="26" t="s">
        <v>173</v>
      </c>
      <c r="O32" s="169"/>
    </row>
    <row r="33" spans="1:15" ht="18.75" customHeight="1">
      <c r="A33" s="4" t="s">
        <v>271</v>
      </c>
      <c r="B33" s="119">
        <v>3155</v>
      </c>
      <c r="C33" s="26" t="s">
        <v>173</v>
      </c>
      <c r="D33" s="26" t="s">
        <v>173</v>
      </c>
      <c r="E33" s="26" t="s">
        <v>173</v>
      </c>
      <c r="F33" s="31">
        <f t="shared" si="0"/>
        <v>0</v>
      </c>
      <c r="G33" s="26" t="s">
        <v>173</v>
      </c>
      <c r="H33" s="26" t="s">
        <v>173</v>
      </c>
      <c r="I33" s="26" t="s">
        <v>173</v>
      </c>
      <c r="J33" s="26" t="s">
        <v>173</v>
      </c>
      <c r="O33" s="169"/>
    </row>
    <row r="34" spans="1:15" ht="21.75" customHeight="1">
      <c r="A34" s="113" t="s">
        <v>308</v>
      </c>
      <c r="B34" s="119">
        <v>3156</v>
      </c>
      <c r="C34" s="31">
        <f t="shared" ref="C34:J34" si="2">SUM(C35:C36)</f>
        <v>0</v>
      </c>
      <c r="D34" s="31">
        <f t="shared" si="2"/>
        <v>0</v>
      </c>
      <c r="E34" s="31">
        <f t="shared" si="2"/>
        <v>0</v>
      </c>
      <c r="F34" s="31">
        <f t="shared" si="2"/>
        <v>0</v>
      </c>
      <c r="G34" s="31">
        <f t="shared" si="2"/>
        <v>0</v>
      </c>
      <c r="H34" s="31">
        <f t="shared" si="2"/>
        <v>0</v>
      </c>
      <c r="I34" s="31">
        <f t="shared" si="2"/>
        <v>0</v>
      </c>
      <c r="J34" s="31">
        <f t="shared" si="2"/>
        <v>0</v>
      </c>
      <c r="O34" s="169"/>
    </row>
    <row r="35" spans="1:15" ht="36.75" customHeight="1">
      <c r="A35" s="4" t="s">
        <v>42</v>
      </c>
      <c r="B35" s="119" t="s">
        <v>309</v>
      </c>
      <c r="C35" s="26" t="s">
        <v>173</v>
      </c>
      <c r="D35" s="26" t="s">
        <v>173</v>
      </c>
      <c r="E35" s="26" t="s">
        <v>173</v>
      </c>
      <c r="F35" s="31"/>
      <c r="G35" s="26" t="s">
        <v>173</v>
      </c>
      <c r="H35" s="26" t="s">
        <v>173</v>
      </c>
      <c r="I35" s="26" t="s">
        <v>173</v>
      </c>
      <c r="J35" s="26" t="s">
        <v>173</v>
      </c>
      <c r="O35" s="169"/>
    </row>
    <row r="36" spans="1:15" ht="54" customHeight="1">
      <c r="A36" s="4" t="s">
        <v>43</v>
      </c>
      <c r="B36" s="70" t="s">
        <v>310</v>
      </c>
      <c r="C36" s="26" t="s">
        <v>173</v>
      </c>
      <c r="D36" s="26" t="s">
        <v>173</v>
      </c>
      <c r="E36" s="26" t="s">
        <v>173</v>
      </c>
      <c r="F36" s="31">
        <f t="shared" si="0"/>
        <v>0</v>
      </c>
      <c r="G36" s="26" t="s">
        <v>173</v>
      </c>
      <c r="H36" s="26" t="s">
        <v>173</v>
      </c>
      <c r="I36" s="26" t="s">
        <v>173</v>
      </c>
      <c r="J36" s="26" t="s">
        <v>173</v>
      </c>
      <c r="O36" s="169"/>
    </row>
    <row r="37" spans="1:15" ht="18.75" customHeight="1">
      <c r="A37" s="4" t="s">
        <v>311</v>
      </c>
      <c r="B37" s="70">
        <v>3157</v>
      </c>
      <c r="C37" s="26" t="s">
        <v>173</v>
      </c>
      <c r="D37" s="26" t="s">
        <v>173</v>
      </c>
      <c r="E37" s="26" t="s">
        <v>173</v>
      </c>
      <c r="F37" s="31">
        <f t="shared" si="0"/>
        <v>0</v>
      </c>
      <c r="G37" s="26" t="s">
        <v>173</v>
      </c>
      <c r="H37" s="26" t="s">
        <v>173</v>
      </c>
      <c r="I37" s="26" t="s">
        <v>173</v>
      </c>
      <c r="J37" s="26" t="s">
        <v>173</v>
      </c>
      <c r="O37" s="169"/>
    </row>
    <row r="38" spans="1:15" ht="18.75" customHeight="1">
      <c r="A38" s="4" t="s">
        <v>312</v>
      </c>
      <c r="B38" s="70">
        <v>3160</v>
      </c>
      <c r="C38" s="26" t="s">
        <v>173</v>
      </c>
      <c r="D38" s="26" t="s">
        <v>173</v>
      </c>
      <c r="E38" s="26" t="s">
        <v>173</v>
      </c>
      <c r="F38" s="31">
        <f t="shared" si="0"/>
        <v>0</v>
      </c>
      <c r="G38" s="26" t="s">
        <v>173</v>
      </c>
      <c r="H38" s="26" t="s">
        <v>173</v>
      </c>
      <c r="I38" s="26" t="s">
        <v>173</v>
      </c>
      <c r="J38" s="26" t="s">
        <v>173</v>
      </c>
      <c r="O38" s="169"/>
    </row>
    <row r="39" spans="1:15" ht="18.75" customHeight="1">
      <c r="A39" s="4" t="s">
        <v>313</v>
      </c>
      <c r="B39" s="72">
        <v>3170</v>
      </c>
      <c r="C39" s="26">
        <v>-899550</v>
      </c>
      <c r="D39" s="26">
        <v>-2972600</v>
      </c>
      <c r="E39" s="26">
        <v>-3316400</v>
      </c>
      <c r="F39" s="31">
        <f t="shared" si="0"/>
        <v>-3633200</v>
      </c>
      <c r="G39" s="26">
        <v>-908300</v>
      </c>
      <c r="H39" s="26">
        <v>-908300</v>
      </c>
      <c r="I39" s="26">
        <v>-908300</v>
      </c>
      <c r="J39" s="26">
        <v>-908300</v>
      </c>
      <c r="O39" s="169"/>
    </row>
    <row r="40" spans="1:15" ht="18.75" customHeight="1">
      <c r="A40" s="6" t="s">
        <v>314</v>
      </c>
      <c r="B40" s="69">
        <v>3195</v>
      </c>
      <c r="C40" s="39">
        <f>SUM(C7,C20)</f>
        <v>323742</v>
      </c>
      <c r="D40" s="39">
        <f t="shared" ref="D40:J40" si="3">SUM(D7,D20)</f>
        <v>0</v>
      </c>
      <c r="E40" s="39">
        <f t="shared" si="3"/>
        <v>0</v>
      </c>
      <c r="F40" s="41">
        <f t="shared" si="0"/>
        <v>0</v>
      </c>
      <c r="G40" s="39">
        <f t="shared" si="3"/>
        <v>0</v>
      </c>
      <c r="H40" s="39">
        <f t="shared" si="3"/>
        <v>0</v>
      </c>
      <c r="I40" s="39">
        <f t="shared" si="3"/>
        <v>0</v>
      </c>
      <c r="J40" s="39">
        <f t="shared" si="3"/>
        <v>0</v>
      </c>
    </row>
    <row r="41" spans="1:15" ht="29.25" customHeight="1">
      <c r="A41" s="160" t="s">
        <v>315</v>
      </c>
      <c r="B41" s="60"/>
      <c r="C41" s="290"/>
      <c r="D41" s="291"/>
      <c r="E41" s="291"/>
      <c r="F41" s="291"/>
      <c r="G41" s="291"/>
      <c r="H41" s="291"/>
      <c r="I41" s="291"/>
      <c r="J41" s="292"/>
    </row>
    <row r="42" spans="1:15" ht="18.75" customHeight="1">
      <c r="A42" s="65" t="s">
        <v>316</v>
      </c>
      <c r="B42" s="146">
        <v>3200</v>
      </c>
      <c r="C42" s="39">
        <f>SUM(C43,C45:C49)</f>
        <v>0</v>
      </c>
      <c r="D42" s="39">
        <f>SUM(D43,D45:D49)</f>
        <v>0</v>
      </c>
      <c r="E42" s="39">
        <f>SUM(E43,E45:E49)</f>
        <v>0</v>
      </c>
      <c r="F42" s="41">
        <f>SUM(G42:J42)</f>
        <v>0</v>
      </c>
      <c r="G42" s="39">
        <f>SUM(G43,G45:G49)</f>
        <v>0</v>
      </c>
      <c r="H42" s="39">
        <f>SUM(H43,H45:H49)</f>
        <v>0</v>
      </c>
      <c r="I42" s="39">
        <f>SUM(I43,I45:I49)</f>
        <v>0</v>
      </c>
      <c r="J42" s="39">
        <f>SUM(J43,J45:J49)</f>
        <v>0</v>
      </c>
    </row>
    <row r="43" spans="1:15" ht="18.75" customHeight="1">
      <c r="A43" s="4" t="s">
        <v>317</v>
      </c>
      <c r="B43" s="5">
        <v>3210</v>
      </c>
      <c r="C43" s="26"/>
      <c r="D43" s="26"/>
      <c r="E43" s="26"/>
      <c r="F43" s="31">
        <f t="shared" si="0"/>
        <v>0</v>
      </c>
      <c r="G43" s="26"/>
      <c r="H43" s="26"/>
      <c r="I43" s="26"/>
      <c r="J43" s="26"/>
    </row>
    <row r="44" spans="1:15" ht="18.75" customHeight="1">
      <c r="A44" s="4" t="s">
        <v>318</v>
      </c>
      <c r="B44" s="5">
        <v>3215</v>
      </c>
      <c r="C44" s="26"/>
      <c r="D44" s="26"/>
      <c r="E44" s="26"/>
      <c r="F44" s="31">
        <f t="shared" si="0"/>
        <v>0</v>
      </c>
      <c r="G44" s="26"/>
      <c r="H44" s="26"/>
      <c r="I44" s="26"/>
      <c r="J44" s="26"/>
    </row>
    <row r="45" spans="1:15" ht="18.75" customHeight="1">
      <c r="A45" s="4" t="s">
        <v>319</v>
      </c>
      <c r="B45" s="5">
        <v>3220</v>
      </c>
      <c r="C45" s="26"/>
      <c r="D45" s="26"/>
      <c r="E45" s="26"/>
      <c r="F45" s="31">
        <f t="shared" si="0"/>
        <v>0</v>
      </c>
      <c r="G45" s="26"/>
      <c r="H45" s="26"/>
      <c r="I45" s="26"/>
      <c r="J45" s="26"/>
    </row>
    <row r="46" spans="1:15" ht="18.75" customHeight="1">
      <c r="A46" s="4" t="s">
        <v>320</v>
      </c>
      <c r="B46" s="5">
        <v>3225</v>
      </c>
      <c r="C46" s="26"/>
      <c r="D46" s="26"/>
      <c r="E46" s="26"/>
      <c r="F46" s="31">
        <f t="shared" si="0"/>
        <v>0</v>
      </c>
      <c r="G46" s="26"/>
      <c r="H46" s="26"/>
      <c r="I46" s="26"/>
      <c r="J46" s="26"/>
    </row>
    <row r="47" spans="1:15" ht="18.75" customHeight="1">
      <c r="A47" s="4" t="s">
        <v>321</v>
      </c>
      <c r="B47" s="5">
        <v>3230</v>
      </c>
      <c r="C47" s="26"/>
      <c r="D47" s="26"/>
      <c r="E47" s="26"/>
      <c r="F47" s="31">
        <f t="shared" si="0"/>
        <v>0</v>
      </c>
      <c r="G47" s="26"/>
      <c r="H47" s="26"/>
      <c r="I47" s="26"/>
      <c r="J47" s="26"/>
    </row>
    <row r="48" spans="1:15" ht="18.75" customHeight="1">
      <c r="A48" s="4" t="s">
        <v>322</v>
      </c>
      <c r="B48" s="5">
        <v>3235</v>
      </c>
      <c r="C48" s="26"/>
      <c r="D48" s="26"/>
      <c r="E48" s="26"/>
      <c r="F48" s="31">
        <f t="shared" si="0"/>
        <v>0</v>
      </c>
      <c r="G48" s="26"/>
      <c r="H48" s="26"/>
      <c r="I48" s="26"/>
      <c r="J48" s="26"/>
    </row>
    <row r="49" spans="1:10" ht="18.75" customHeight="1">
      <c r="A49" s="4" t="s">
        <v>300</v>
      </c>
      <c r="B49" s="5">
        <v>3240</v>
      </c>
      <c r="C49" s="26"/>
      <c r="D49" s="26"/>
      <c r="E49" s="26"/>
      <c r="F49" s="31">
        <f t="shared" si="0"/>
        <v>0</v>
      </c>
      <c r="G49" s="26"/>
      <c r="H49" s="26"/>
      <c r="I49" s="26"/>
      <c r="J49" s="26"/>
    </row>
    <row r="50" spans="1:10" ht="18.75" customHeight="1">
      <c r="A50" s="6" t="s">
        <v>323</v>
      </c>
      <c r="B50" s="7">
        <v>3255</v>
      </c>
      <c r="C50" s="39">
        <f>SUM(C51,C53,C58,C59)</f>
        <v>0</v>
      </c>
      <c r="D50" s="39">
        <f>SUM(D51,D53,D58,D59)</f>
        <v>0</v>
      </c>
      <c r="E50" s="39">
        <f>SUM(E51,E53,E58,E59)</f>
        <v>0</v>
      </c>
      <c r="F50" s="41">
        <f t="shared" si="0"/>
        <v>0</v>
      </c>
      <c r="G50" s="39">
        <f>SUM(G51,G53,G58,G59)</f>
        <v>0</v>
      </c>
      <c r="H50" s="39">
        <f>SUM(H51,H53,H58,H59)</f>
        <v>0</v>
      </c>
      <c r="I50" s="39">
        <f>SUM(I51,I53,I58,I59)</f>
        <v>0</v>
      </c>
      <c r="J50" s="39">
        <f>SUM(J51,J53,J58,J59)</f>
        <v>0</v>
      </c>
    </row>
    <row r="51" spans="1:10" ht="18.75" customHeight="1">
      <c r="A51" s="4" t="s">
        <v>324</v>
      </c>
      <c r="B51" s="70">
        <v>3260</v>
      </c>
      <c r="C51" s="26" t="s">
        <v>173</v>
      </c>
      <c r="D51" s="26" t="s">
        <v>173</v>
      </c>
      <c r="E51" s="26" t="s">
        <v>173</v>
      </c>
      <c r="F51" s="31">
        <f t="shared" si="0"/>
        <v>0</v>
      </c>
      <c r="G51" s="26" t="s">
        <v>173</v>
      </c>
      <c r="H51" s="26" t="s">
        <v>173</v>
      </c>
      <c r="I51" s="26" t="s">
        <v>173</v>
      </c>
      <c r="J51" s="26" t="s">
        <v>173</v>
      </c>
    </row>
    <row r="52" spans="1:10" ht="18.75" customHeight="1">
      <c r="A52" s="4" t="s">
        <v>325</v>
      </c>
      <c r="B52" s="70">
        <v>3265</v>
      </c>
      <c r="C52" s="26" t="s">
        <v>173</v>
      </c>
      <c r="D52" s="26" t="s">
        <v>173</v>
      </c>
      <c r="E52" s="26" t="s">
        <v>173</v>
      </c>
      <c r="F52" s="31">
        <f t="shared" si="0"/>
        <v>0</v>
      </c>
      <c r="G52" s="26" t="s">
        <v>173</v>
      </c>
      <c r="H52" s="26" t="s">
        <v>173</v>
      </c>
      <c r="I52" s="26" t="s">
        <v>173</v>
      </c>
      <c r="J52" s="26" t="s">
        <v>173</v>
      </c>
    </row>
    <row r="53" spans="1:10" ht="18.75" customHeight="1">
      <c r="A53" s="4" t="s">
        <v>326</v>
      </c>
      <c r="B53" s="5">
        <v>3270</v>
      </c>
      <c r="C53" s="40">
        <f>SUM(C54:C57)</f>
        <v>0</v>
      </c>
      <c r="D53" s="40">
        <f>SUM(D54:D57)</f>
        <v>0</v>
      </c>
      <c r="E53" s="40">
        <f>SUM(E54:E57)</f>
        <v>0</v>
      </c>
      <c r="F53" s="31">
        <f t="shared" si="0"/>
        <v>0</v>
      </c>
      <c r="G53" s="40">
        <f>SUM(G54:G57)</f>
        <v>0</v>
      </c>
      <c r="H53" s="40">
        <f>SUM(H54:H57)</f>
        <v>0</v>
      </c>
      <c r="I53" s="40">
        <f>SUM(I54:I57)</f>
        <v>0</v>
      </c>
      <c r="J53" s="40">
        <f>SUM(J54:J57)</f>
        <v>0</v>
      </c>
    </row>
    <row r="54" spans="1:10" ht="18.75" customHeight="1">
      <c r="A54" s="4" t="s">
        <v>327</v>
      </c>
      <c r="B54" s="5">
        <v>3271</v>
      </c>
      <c r="C54" s="26" t="s">
        <v>173</v>
      </c>
      <c r="D54" s="26" t="s">
        <v>173</v>
      </c>
      <c r="E54" s="26" t="s">
        <v>173</v>
      </c>
      <c r="F54" s="31">
        <f t="shared" si="0"/>
        <v>0</v>
      </c>
      <c r="G54" s="26" t="s">
        <v>173</v>
      </c>
      <c r="H54" s="26" t="s">
        <v>173</v>
      </c>
      <c r="I54" s="26" t="s">
        <v>173</v>
      </c>
      <c r="J54" s="26" t="s">
        <v>173</v>
      </c>
    </row>
    <row r="55" spans="1:10" ht="18.75" customHeight="1">
      <c r="A55" s="4" t="s">
        <v>328</v>
      </c>
      <c r="B55" s="5">
        <v>3272</v>
      </c>
      <c r="C55" s="26" t="s">
        <v>173</v>
      </c>
      <c r="D55" s="26" t="s">
        <v>173</v>
      </c>
      <c r="E55" s="26" t="s">
        <v>173</v>
      </c>
      <c r="F55" s="31">
        <f t="shared" si="0"/>
        <v>0</v>
      </c>
      <c r="G55" s="26" t="s">
        <v>173</v>
      </c>
      <c r="H55" s="26" t="s">
        <v>173</v>
      </c>
      <c r="I55" s="26" t="s">
        <v>173</v>
      </c>
      <c r="J55" s="26" t="s">
        <v>173</v>
      </c>
    </row>
    <row r="56" spans="1:10" ht="18.75" customHeight="1">
      <c r="A56" s="4" t="s">
        <v>329</v>
      </c>
      <c r="B56" s="60">
        <v>3273</v>
      </c>
      <c r="C56" s="26" t="s">
        <v>173</v>
      </c>
      <c r="D56" s="26" t="s">
        <v>173</v>
      </c>
      <c r="E56" s="26" t="s">
        <v>173</v>
      </c>
      <c r="F56" s="31">
        <f t="shared" si="0"/>
        <v>0</v>
      </c>
      <c r="G56" s="26" t="s">
        <v>173</v>
      </c>
      <c r="H56" s="26" t="s">
        <v>173</v>
      </c>
      <c r="I56" s="26" t="s">
        <v>173</v>
      </c>
      <c r="J56" s="26" t="s">
        <v>173</v>
      </c>
    </row>
    <row r="57" spans="1:10" ht="18.75" customHeight="1">
      <c r="A57" s="4" t="s">
        <v>330</v>
      </c>
      <c r="B57" s="154">
        <v>3274</v>
      </c>
      <c r="C57" s="26" t="s">
        <v>173</v>
      </c>
      <c r="D57" s="26" t="s">
        <v>173</v>
      </c>
      <c r="E57" s="26" t="s">
        <v>173</v>
      </c>
      <c r="F57" s="31">
        <f t="shared" si="0"/>
        <v>0</v>
      </c>
      <c r="G57" s="26" t="s">
        <v>173</v>
      </c>
      <c r="H57" s="26" t="s">
        <v>173</v>
      </c>
      <c r="I57" s="26" t="s">
        <v>173</v>
      </c>
      <c r="J57" s="26" t="s">
        <v>173</v>
      </c>
    </row>
    <row r="58" spans="1:10" ht="18.75" customHeight="1">
      <c r="A58" s="4" t="s">
        <v>331</v>
      </c>
      <c r="B58" s="71">
        <v>3280</v>
      </c>
      <c r="C58" s="26" t="s">
        <v>173</v>
      </c>
      <c r="D58" s="26" t="s">
        <v>173</v>
      </c>
      <c r="E58" s="26" t="s">
        <v>173</v>
      </c>
      <c r="F58" s="31">
        <f t="shared" si="0"/>
        <v>0</v>
      </c>
      <c r="G58" s="26" t="s">
        <v>173</v>
      </c>
      <c r="H58" s="26" t="s">
        <v>173</v>
      </c>
      <c r="I58" s="26" t="s">
        <v>173</v>
      </c>
      <c r="J58" s="26" t="s">
        <v>173</v>
      </c>
    </row>
    <row r="59" spans="1:10" ht="18.75" customHeight="1">
      <c r="A59" s="4" t="s">
        <v>332</v>
      </c>
      <c r="B59" s="72">
        <v>3290</v>
      </c>
      <c r="C59" s="26" t="s">
        <v>173</v>
      </c>
      <c r="D59" s="26" t="s">
        <v>173</v>
      </c>
      <c r="E59" s="26" t="s">
        <v>173</v>
      </c>
      <c r="F59" s="31">
        <f t="shared" si="0"/>
        <v>0</v>
      </c>
      <c r="G59" s="26" t="s">
        <v>173</v>
      </c>
      <c r="H59" s="26" t="s">
        <v>173</v>
      </c>
      <c r="I59" s="26" t="s">
        <v>173</v>
      </c>
      <c r="J59" s="26" t="s">
        <v>173</v>
      </c>
    </row>
    <row r="60" spans="1:10" ht="18.75" customHeight="1">
      <c r="A60" s="73" t="s">
        <v>333</v>
      </c>
      <c r="B60" s="7">
        <v>3295</v>
      </c>
      <c r="C60" s="39">
        <f>SUM(C42,C50)</f>
        <v>0</v>
      </c>
      <c r="D60" s="39">
        <f t="shared" ref="D60:J60" si="4">SUM(D42,D50)</f>
        <v>0</v>
      </c>
      <c r="E60" s="39">
        <f t="shared" si="4"/>
        <v>0</v>
      </c>
      <c r="F60" s="41">
        <f t="shared" si="0"/>
        <v>0</v>
      </c>
      <c r="G60" s="39">
        <f t="shared" si="4"/>
        <v>0</v>
      </c>
      <c r="H60" s="39">
        <f t="shared" si="4"/>
        <v>0</v>
      </c>
      <c r="I60" s="39">
        <f t="shared" si="4"/>
        <v>0</v>
      </c>
      <c r="J60" s="39">
        <f t="shared" si="4"/>
        <v>0</v>
      </c>
    </row>
    <row r="61" spans="1:10" ht="29.25" customHeight="1">
      <c r="A61" s="160" t="s">
        <v>334</v>
      </c>
      <c r="B61" s="7"/>
      <c r="C61" s="290"/>
      <c r="D61" s="291"/>
      <c r="E61" s="291"/>
      <c r="F61" s="291"/>
      <c r="G61" s="291"/>
      <c r="H61" s="291"/>
      <c r="I61" s="291"/>
      <c r="J61" s="292"/>
    </row>
    <row r="62" spans="1:10" ht="18.75" customHeight="1">
      <c r="A62" s="6" t="s">
        <v>335</v>
      </c>
      <c r="B62" s="7">
        <v>3300</v>
      </c>
      <c r="C62" s="39">
        <f>SUM(C63,C64,C68)</f>
        <v>0</v>
      </c>
      <c r="D62" s="39">
        <f>SUM(D63,D64,D68)</f>
        <v>0</v>
      </c>
      <c r="E62" s="39">
        <f>SUM(E63,E64,E68)</f>
        <v>0</v>
      </c>
      <c r="F62" s="41">
        <f t="shared" si="0"/>
        <v>0</v>
      </c>
      <c r="G62" s="39">
        <f>SUM(G63,G64,G68)</f>
        <v>0</v>
      </c>
      <c r="H62" s="39">
        <f>SUM(H63,H64,H68)</f>
        <v>0</v>
      </c>
      <c r="I62" s="39">
        <f>SUM(I63,I64,I68)</f>
        <v>0</v>
      </c>
      <c r="J62" s="39">
        <f>SUM(J63,J64,J68)</f>
        <v>0</v>
      </c>
    </row>
    <row r="63" spans="1:10" ht="18.75" customHeight="1">
      <c r="A63" s="4" t="s">
        <v>336</v>
      </c>
      <c r="B63" s="60">
        <v>3305</v>
      </c>
      <c r="C63" s="26"/>
      <c r="D63" s="26"/>
      <c r="E63" s="26"/>
      <c r="F63" s="31">
        <f t="shared" si="0"/>
        <v>0</v>
      </c>
      <c r="G63" s="26"/>
      <c r="H63" s="26"/>
      <c r="I63" s="26"/>
      <c r="J63" s="26"/>
    </row>
    <row r="64" spans="1:10" ht="18.75" customHeight="1">
      <c r="A64" s="4" t="s">
        <v>337</v>
      </c>
      <c r="B64" s="60">
        <v>3310</v>
      </c>
      <c r="C64" s="31">
        <f>SUM(C65:C67)</f>
        <v>0</v>
      </c>
      <c r="D64" s="31">
        <f>SUM(D65:D67)</f>
        <v>0</v>
      </c>
      <c r="E64" s="31">
        <f>SUM(E65:E67)</f>
        <v>0</v>
      </c>
      <c r="F64" s="31">
        <f t="shared" si="0"/>
        <v>0</v>
      </c>
      <c r="G64" s="31">
        <f>SUM(G65:G67)</f>
        <v>0</v>
      </c>
      <c r="H64" s="31">
        <f>SUM(H65:H67)</f>
        <v>0</v>
      </c>
      <c r="I64" s="31">
        <f>SUM(I65:I67)</f>
        <v>0</v>
      </c>
      <c r="J64" s="31">
        <f>SUM(J65:J67)</f>
        <v>0</v>
      </c>
    </row>
    <row r="65" spans="1:10" ht="18.75" customHeight="1">
      <c r="A65" s="4" t="s">
        <v>297</v>
      </c>
      <c r="B65" s="60">
        <v>3311</v>
      </c>
      <c r="C65" s="26"/>
      <c r="D65" s="26"/>
      <c r="E65" s="26"/>
      <c r="F65" s="31">
        <f t="shared" si="0"/>
        <v>0</v>
      </c>
      <c r="G65" s="26"/>
      <c r="H65" s="26"/>
      <c r="I65" s="26"/>
      <c r="J65" s="26"/>
    </row>
    <row r="66" spans="1:10" ht="18.75" customHeight="1">
      <c r="A66" s="4" t="s">
        <v>298</v>
      </c>
      <c r="B66" s="5">
        <v>3312</v>
      </c>
      <c r="C66" s="26"/>
      <c r="D66" s="26"/>
      <c r="E66" s="26"/>
      <c r="F66" s="31">
        <f t="shared" si="0"/>
        <v>0</v>
      </c>
      <c r="G66" s="26"/>
      <c r="H66" s="26"/>
      <c r="I66" s="26"/>
      <c r="J66" s="26"/>
    </row>
    <row r="67" spans="1:10" ht="18.75" customHeight="1">
      <c r="A67" s="4" t="s">
        <v>299</v>
      </c>
      <c r="B67" s="5">
        <v>3313</v>
      </c>
      <c r="C67" s="26"/>
      <c r="D67" s="26"/>
      <c r="E67" s="26"/>
      <c r="F67" s="31">
        <f t="shared" si="0"/>
        <v>0</v>
      </c>
      <c r="G67" s="26"/>
      <c r="H67" s="26"/>
      <c r="I67" s="26"/>
      <c r="J67" s="26"/>
    </row>
    <row r="68" spans="1:10" ht="18.75" customHeight="1">
      <c r="A68" s="4" t="s">
        <v>300</v>
      </c>
      <c r="B68" s="5">
        <v>3320</v>
      </c>
      <c r="C68" s="26"/>
      <c r="D68" s="26"/>
      <c r="E68" s="26"/>
      <c r="F68" s="31">
        <f t="shared" si="0"/>
        <v>0</v>
      </c>
      <c r="G68" s="26"/>
      <c r="H68" s="26"/>
      <c r="I68" s="26"/>
      <c r="J68" s="26"/>
    </row>
    <row r="69" spans="1:10" ht="18.75" customHeight="1">
      <c r="A69" s="6" t="s">
        <v>338</v>
      </c>
      <c r="B69" s="7">
        <v>3330</v>
      </c>
      <c r="C69" s="39">
        <f>SUM(C70:C71,C75:C78)</f>
        <v>0</v>
      </c>
      <c r="D69" s="39">
        <f>SUM(D70:D71,D75:D78)</f>
        <v>0</v>
      </c>
      <c r="E69" s="39">
        <f>SUM(E70:E71,E75:E78)</f>
        <v>0</v>
      </c>
      <c r="F69" s="41">
        <f t="shared" si="0"/>
        <v>0</v>
      </c>
      <c r="G69" s="39">
        <f>SUM(G70:G71,G75:G78)</f>
        <v>0</v>
      </c>
      <c r="H69" s="39">
        <f>SUM(H70:H71,H75:H78)</f>
        <v>0</v>
      </c>
      <c r="I69" s="39">
        <f>SUM(I70:I71,I75:I78)</f>
        <v>0</v>
      </c>
      <c r="J69" s="39">
        <f>SUM(J70:J71,J75:J78)</f>
        <v>0</v>
      </c>
    </row>
    <row r="70" spans="1:10" ht="18.75" customHeight="1">
      <c r="A70" s="4" t="s">
        <v>339</v>
      </c>
      <c r="B70" s="60">
        <v>3335</v>
      </c>
      <c r="C70" s="26" t="s">
        <v>173</v>
      </c>
      <c r="D70" s="26" t="s">
        <v>173</v>
      </c>
      <c r="E70" s="26" t="s">
        <v>173</v>
      </c>
      <c r="F70" s="31">
        <f t="shared" si="0"/>
        <v>0</v>
      </c>
      <c r="G70" s="26" t="s">
        <v>173</v>
      </c>
      <c r="H70" s="26" t="s">
        <v>173</v>
      </c>
      <c r="I70" s="26" t="s">
        <v>173</v>
      </c>
      <c r="J70" s="26" t="s">
        <v>173</v>
      </c>
    </row>
    <row r="71" spans="1:10" ht="18.75" customHeight="1">
      <c r="A71" s="4" t="s">
        <v>340</v>
      </c>
      <c r="B71" s="60">
        <v>3340</v>
      </c>
      <c r="C71" s="31">
        <f>SUM(C72:C74)</f>
        <v>0</v>
      </c>
      <c r="D71" s="31">
        <f>SUM(D72:D74)</f>
        <v>0</v>
      </c>
      <c r="E71" s="31">
        <f>SUM(E72:E74)</f>
        <v>0</v>
      </c>
      <c r="F71" s="31">
        <f t="shared" si="0"/>
        <v>0</v>
      </c>
      <c r="G71" s="31">
        <f>SUM(G72:G74)</f>
        <v>0</v>
      </c>
      <c r="H71" s="31">
        <f>SUM(H72:H74)</f>
        <v>0</v>
      </c>
      <c r="I71" s="31">
        <f>SUM(I72:I74)</f>
        <v>0</v>
      </c>
      <c r="J71" s="31">
        <f>SUM(J72:J74)</f>
        <v>0</v>
      </c>
    </row>
    <row r="72" spans="1:10" ht="18.75" customHeight="1">
      <c r="A72" s="4" t="s">
        <v>297</v>
      </c>
      <c r="B72" s="60">
        <v>3341</v>
      </c>
      <c r="C72" s="26" t="s">
        <v>173</v>
      </c>
      <c r="D72" s="26" t="s">
        <v>173</v>
      </c>
      <c r="E72" s="26" t="s">
        <v>173</v>
      </c>
      <c r="F72" s="31">
        <f t="shared" si="0"/>
        <v>0</v>
      </c>
      <c r="G72" s="26" t="s">
        <v>173</v>
      </c>
      <c r="H72" s="26" t="s">
        <v>173</v>
      </c>
      <c r="I72" s="26" t="s">
        <v>173</v>
      </c>
      <c r="J72" s="26" t="s">
        <v>173</v>
      </c>
    </row>
    <row r="73" spans="1:10" ht="18.75" customHeight="1">
      <c r="A73" s="4" t="s">
        <v>298</v>
      </c>
      <c r="B73" s="60">
        <v>3342</v>
      </c>
      <c r="C73" s="26" t="s">
        <v>173</v>
      </c>
      <c r="D73" s="26" t="s">
        <v>173</v>
      </c>
      <c r="E73" s="26" t="s">
        <v>173</v>
      </c>
      <c r="F73" s="31">
        <f t="shared" si="0"/>
        <v>0</v>
      </c>
      <c r="G73" s="26" t="s">
        <v>173</v>
      </c>
      <c r="H73" s="26" t="s">
        <v>173</v>
      </c>
      <c r="I73" s="26" t="s">
        <v>173</v>
      </c>
      <c r="J73" s="26" t="s">
        <v>173</v>
      </c>
    </row>
    <row r="74" spans="1:10" ht="18.75" customHeight="1">
      <c r="A74" s="4" t="s">
        <v>299</v>
      </c>
      <c r="B74" s="60">
        <v>3343</v>
      </c>
      <c r="C74" s="26" t="s">
        <v>173</v>
      </c>
      <c r="D74" s="26" t="s">
        <v>173</v>
      </c>
      <c r="E74" s="26" t="s">
        <v>173</v>
      </c>
      <c r="F74" s="31">
        <f t="shared" ref="F74:F82" si="5">SUM(G74:J74)</f>
        <v>0</v>
      </c>
      <c r="G74" s="26" t="s">
        <v>173</v>
      </c>
      <c r="H74" s="26" t="s">
        <v>173</v>
      </c>
      <c r="I74" s="26" t="s">
        <v>173</v>
      </c>
      <c r="J74" s="26" t="s">
        <v>173</v>
      </c>
    </row>
    <row r="75" spans="1:10" ht="18.75" customHeight="1">
      <c r="A75" s="4" t="s">
        <v>341</v>
      </c>
      <c r="B75" s="60">
        <v>3350</v>
      </c>
      <c r="C75" s="26" t="s">
        <v>173</v>
      </c>
      <c r="D75" s="26" t="s">
        <v>173</v>
      </c>
      <c r="E75" s="26" t="s">
        <v>173</v>
      </c>
      <c r="F75" s="31">
        <f t="shared" si="5"/>
        <v>0</v>
      </c>
      <c r="G75" s="26" t="s">
        <v>173</v>
      </c>
      <c r="H75" s="26" t="s">
        <v>173</v>
      </c>
      <c r="I75" s="26" t="s">
        <v>173</v>
      </c>
      <c r="J75" s="26" t="s">
        <v>173</v>
      </c>
    </row>
    <row r="76" spans="1:10" ht="18.75" customHeight="1">
      <c r="A76" s="4" t="s">
        <v>342</v>
      </c>
      <c r="B76" s="5">
        <v>3360</v>
      </c>
      <c r="C76" s="26" t="s">
        <v>173</v>
      </c>
      <c r="D76" s="26" t="s">
        <v>173</v>
      </c>
      <c r="E76" s="26" t="s">
        <v>173</v>
      </c>
      <c r="F76" s="31">
        <f t="shared" si="5"/>
        <v>0</v>
      </c>
      <c r="G76" s="26" t="s">
        <v>173</v>
      </c>
      <c r="H76" s="26" t="s">
        <v>173</v>
      </c>
      <c r="I76" s="26" t="s">
        <v>173</v>
      </c>
      <c r="J76" s="26" t="s">
        <v>173</v>
      </c>
    </row>
    <row r="77" spans="1:10" ht="18.75" customHeight="1">
      <c r="A77" s="4" t="s">
        <v>343</v>
      </c>
      <c r="B77" s="5">
        <v>3370</v>
      </c>
      <c r="C77" s="26" t="s">
        <v>173</v>
      </c>
      <c r="D77" s="26" t="s">
        <v>173</v>
      </c>
      <c r="E77" s="26" t="s">
        <v>173</v>
      </c>
      <c r="F77" s="31">
        <f t="shared" si="5"/>
        <v>0</v>
      </c>
      <c r="G77" s="26" t="s">
        <v>173</v>
      </c>
      <c r="H77" s="26" t="s">
        <v>173</v>
      </c>
      <c r="I77" s="26" t="s">
        <v>173</v>
      </c>
      <c r="J77" s="26" t="s">
        <v>173</v>
      </c>
    </row>
    <row r="78" spans="1:10" ht="18.75" customHeight="1">
      <c r="A78" s="4" t="s">
        <v>332</v>
      </c>
      <c r="B78" s="5">
        <v>3380</v>
      </c>
      <c r="C78" s="26" t="s">
        <v>173</v>
      </c>
      <c r="D78" s="26" t="s">
        <v>173</v>
      </c>
      <c r="E78" s="26" t="s">
        <v>173</v>
      </c>
      <c r="F78" s="31">
        <f t="shared" si="5"/>
        <v>0</v>
      </c>
      <c r="G78" s="26" t="s">
        <v>173</v>
      </c>
      <c r="H78" s="26" t="s">
        <v>173</v>
      </c>
      <c r="I78" s="26" t="s">
        <v>173</v>
      </c>
      <c r="J78" s="26" t="s">
        <v>173</v>
      </c>
    </row>
    <row r="79" spans="1:10" ht="18.75" customHeight="1">
      <c r="A79" s="6" t="s">
        <v>344</v>
      </c>
      <c r="B79" s="7">
        <v>3395</v>
      </c>
      <c r="C79" s="39">
        <f>SUM(C62,C69)</f>
        <v>0</v>
      </c>
      <c r="D79" s="39">
        <f t="shared" ref="D79:J79" si="6">SUM(D62,D69)</f>
        <v>0</v>
      </c>
      <c r="E79" s="39">
        <f t="shared" si="6"/>
        <v>0</v>
      </c>
      <c r="F79" s="41">
        <f t="shared" si="5"/>
        <v>0</v>
      </c>
      <c r="G79" s="39">
        <f t="shared" si="6"/>
        <v>0</v>
      </c>
      <c r="H79" s="39">
        <f t="shared" si="6"/>
        <v>0</v>
      </c>
      <c r="I79" s="39">
        <f t="shared" si="6"/>
        <v>0</v>
      </c>
      <c r="J79" s="39">
        <f t="shared" si="6"/>
        <v>0</v>
      </c>
    </row>
    <row r="80" spans="1:10" ht="18.75" customHeight="1">
      <c r="A80" s="6" t="s">
        <v>345</v>
      </c>
      <c r="B80" s="125">
        <v>3400</v>
      </c>
      <c r="C80" s="39">
        <f t="shared" ref="C80:J80" si="7">SUM(C40,C60,C79)</f>
        <v>323742</v>
      </c>
      <c r="D80" s="39">
        <f t="shared" si="7"/>
        <v>0</v>
      </c>
      <c r="E80" s="39">
        <f t="shared" si="7"/>
        <v>0</v>
      </c>
      <c r="F80" s="39">
        <f t="shared" si="7"/>
        <v>0</v>
      </c>
      <c r="G80" s="39">
        <f t="shared" si="7"/>
        <v>0</v>
      </c>
      <c r="H80" s="39">
        <f t="shared" si="7"/>
        <v>0</v>
      </c>
      <c r="I80" s="39">
        <f t="shared" si="7"/>
        <v>0</v>
      </c>
      <c r="J80" s="39">
        <f t="shared" si="7"/>
        <v>0</v>
      </c>
    </row>
    <row r="81" spans="1:10" ht="18.75" customHeight="1">
      <c r="A81" s="4" t="s">
        <v>346</v>
      </c>
      <c r="B81" s="70">
        <v>3405</v>
      </c>
      <c r="C81" s="74">
        <v>200956</v>
      </c>
      <c r="D81" s="75"/>
      <c r="E81" s="75"/>
      <c r="F81" s="75"/>
      <c r="G81" s="75"/>
      <c r="H81" s="75"/>
      <c r="I81" s="75"/>
      <c r="J81" s="75"/>
    </row>
    <row r="82" spans="1:10" ht="18.75" customHeight="1">
      <c r="A82" s="21" t="s">
        <v>347</v>
      </c>
      <c r="B82" s="70">
        <v>3410</v>
      </c>
      <c r="C82" s="74"/>
      <c r="D82" s="75"/>
      <c r="E82" s="75"/>
      <c r="F82" s="31">
        <f t="shared" si="5"/>
        <v>0</v>
      </c>
      <c r="G82" s="75"/>
      <c r="H82" s="75"/>
      <c r="I82" s="75"/>
      <c r="J82" s="75"/>
    </row>
    <row r="83" spans="1:10" ht="18.75" customHeight="1">
      <c r="A83" s="4" t="s">
        <v>348</v>
      </c>
      <c r="B83" s="5">
        <v>3415</v>
      </c>
      <c r="C83" s="40">
        <f t="shared" ref="C83:J83" si="8">SUM(C81,C80,C82)</f>
        <v>524698</v>
      </c>
      <c r="D83" s="40">
        <f t="shared" si="8"/>
        <v>0</v>
      </c>
      <c r="E83" s="40">
        <f t="shared" si="8"/>
        <v>0</v>
      </c>
      <c r="F83" s="40">
        <f t="shared" si="8"/>
        <v>0</v>
      </c>
      <c r="G83" s="40">
        <f t="shared" si="8"/>
        <v>0</v>
      </c>
      <c r="H83" s="40">
        <f t="shared" si="8"/>
        <v>0</v>
      </c>
      <c r="I83" s="40">
        <f t="shared" si="8"/>
        <v>0</v>
      </c>
      <c r="J83" s="40">
        <f t="shared" si="8"/>
        <v>0</v>
      </c>
    </row>
    <row r="84" spans="1:10" ht="18.75" customHeight="1">
      <c r="A84" s="1"/>
      <c r="B84" s="76"/>
      <c r="C84" s="77"/>
      <c r="D84" s="78"/>
      <c r="E84" s="78"/>
      <c r="F84" s="79"/>
      <c r="G84" s="78"/>
      <c r="H84" s="78"/>
      <c r="I84" s="78"/>
      <c r="J84" s="78"/>
    </row>
    <row r="85" spans="1:10" ht="18.75" customHeight="1">
      <c r="A85" s="1"/>
      <c r="B85" s="76"/>
      <c r="C85" s="77"/>
      <c r="D85" s="78"/>
      <c r="E85" s="78"/>
      <c r="F85" s="79"/>
      <c r="G85" s="78"/>
      <c r="H85" s="78"/>
      <c r="I85" s="78"/>
      <c r="J85" s="78"/>
    </row>
    <row r="86" spans="1:10" s="2" customFormat="1" ht="18.75" customHeight="1">
      <c r="A86" s="165" t="s">
        <v>452</v>
      </c>
      <c r="B86" s="97"/>
      <c r="C86" s="203" t="s">
        <v>145</v>
      </c>
      <c r="D86" s="204"/>
      <c r="E86" s="204"/>
      <c r="F86" s="204"/>
      <c r="G86" s="96"/>
      <c r="I86" s="213" t="s">
        <v>412</v>
      </c>
      <c r="J86" s="213"/>
    </row>
    <row r="87" spans="1:10" s="2" customFormat="1" ht="18.75" customHeight="1">
      <c r="A87" s="144" t="s">
        <v>146</v>
      </c>
      <c r="B87" s="98"/>
      <c r="C87" s="201" t="s">
        <v>147</v>
      </c>
      <c r="D87" s="201"/>
      <c r="E87" s="201"/>
      <c r="F87" s="201"/>
      <c r="G87" s="95"/>
      <c r="H87" s="202" t="s">
        <v>148</v>
      </c>
      <c r="I87" s="202"/>
      <c r="J87" s="202"/>
    </row>
  </sheetData>
  <mergeCells count="15">
    <mergeCell ref="C87:F87"/>
    <mergeCell ref="H87:J87"/>
    <mergeCell ref="A1:J1"/>
    <mergeCell ref="A3:A4"/>
    <mergeCell ref="B3:B4"/>
    <mergeCell ref="C3:C4"/>
    <mergeCell ref="D3:D4"/>
    <mergeCell ref="E3:E4"/>
    <mergeCell ref="F3:F4"/>
    <mergeCell ref="G3:J3"/>
    <mergeCell ref="C6:J6"/>
    <mergeCell ref="C41:J41"/>
    <mergeCell ref="C61:J61"/>
    <mergeCell ref="C86:F86"/>
    <mergeCell ref="I86:J86"/>
  </mergeCells>
  <pageMargins left="1.1023622047244095" right="0.31496062992125984" top="0.78740157480314965" bottom="0.74803149606299213" header="0.31496062992125984" footer="0.31496062992125984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view="pageBreakPreview" zoomScale="48" zoomScaleNormal="55" zoomScaleSheetLayoutView="48" workbookViewId="0">
      <selection activeCell="I7" sqref="I7"/>
    </sheetView>
  </sheetViews>
  <sheetFormatPr defaultRowHeight="12.75"/>
  <cols>
    <col min="1" max="1" width="57.42578125" customWidth="1"/>
    <col min="2" max="13" width="18" customWidth="1"/>
  </cols>
  <sheetData>
    <row r="2" spans="1:13" ht="18.75">
      <c r="A2" s="287" t="s">
        <v>349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</row>
    <row r="3" spans="1:13" ht="18.75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285" t="s">
        <v>350</v>
      </c>
      <c r="M3" s="285"/>
    </row>
    <row r="4" spans="1:13" ht="27.75" customHeight="1">
      <c r="A4" s="281" t="s">
        <v>25</v>
      </c>
      <c r="B4" s="282"/>
      <c r="C4" s="282"/>
      <c r="D4" s="283"/>
      <c r="E4" s="177" t="s">
        <v>26</v>
      </c>
      <c r="F4" s="177" t="s">
        <v>459</v>
      </c>
      <c r="G4" s="177" t="s">
        <v>460</v>
      </c>
      <c r="H4" s="280" t="s">
        <v>457</v>
      </c>
      <c r="I4" s="177" t="s">
        <v>461</v>
      </c>
      <c r="J4" s="177" t="s">
        <v>166</v>
      </c>
      <c r="K4" s="177"/>
      <c r="L4" s="177"/>
      <c r="M4" s="177"/>
    </row>
    <row r="5" spans="1:13" ht="64.5" customHeight="1">
      <c r="A5" s="284"/>
      <c r="B5" s="285"/>
      <c r="C5" s="285"/>
      <c r="D5" s="286"/>
      <c r="E5" s="177"/>
      <c r="F5" s="177"/>
      <c r="G5" s="177"/>
      <c r="H5" s="280"/>
      <c r="I5" s="177"/>
      <c r="J5" s="158" t="s">
        <v>168</v>
      </c>
      <c r="K5" s="158" t="s">
        <v>169</v>
      </c>
      <c r="L5" s="158" t="s">
        <v>170</v>
      </c>
      <c r="M5" s="158" t="s">
        <v>171</v>
      </c>
    </row>
    <row r="6" spans="1:13" s="62" customFormat="1" ht="18.75" customHeight="1">
      <c r="A6" s="229">
        <v>1</v>
      </c>
      <c r="B6" s="230"/>
      <c r="C6" s="230"/>
      <c r="D6" s="295"/>
      <c r="E6" s="59">
        <v>2</v>
      </c>
      <c r="F6" s="59">
        <v>3</v>
      </c>
      <c r="G6" s="59">
        <v>4</v>
      </c>
      <c r="H6" s="59">
        <v>5</v>
      </c>
      <c r="I6" s="59">
        <v>6</v>
      </c>
      <c r="J6" s="59">
        <v>7</v>
      </c>
      <c r="K6" s="59">
        <v>8</v>
      </c>
      <c r="L6" s="59">
        <v>9</v>
      </c>
      <c r="M6" s="59">
        <v>10</v>
      </c>
    </row>
    <row r="7" spans="1:13" ht="44.25" customHeight="1">
      <c r="A7" s="268" t="s">
        <v>351</v>
      </c>
      <c r="B7" s="269"/>
      <c r="C7" s="269"/>
      <c r="D7" s="270"/>
      <c r="E7" s="63">
        <v>4000</v>
      </c>
      <c r="F7" s="39">
        <f>SUM(F8:F13)</f>
        <v>11749.2</v>
      </c>
      <c r="G7" s="39">
        <f>SUM(G8:G13)</f>
        <v>3554</v>
      </c>
      <c r="H7" s="39">
        <f>SUM(H8:H13)</f>
        <v>3874</v>
      </c>
      <c r="I7" s="41">
        <f t="shared" ref="I7:I13" si="0">SUM(J7:M7)</f>
        <v>45037</v>
      </c>
      <c r="J7" s="39">
        <f>SUM(J8:J13)</f>
        <v>41505</v>
      </c>
      <c r="K7" s="39">
        <f>SUM(K8:K13)</f>
        <v>1312</v>
      </c>
      <c r="L7" s="39">
        <f>SUM(L8:L13)</f>
        <v>1270</v>
      </c>
      <c r="M7" s="39">
        <f>SUM(M8:M13)</f>
        <v>950</v>
      </c>
    </row>
    <row r="8" spans="1:13" ht="18.75" customHeight="1">
      <c r="A8" s="262" t="s">
        <v>352</v>
      </c>
      <c r="B8" s="263"/>
      <c r="C8" s="263"/>
      <c r="D8" s="264"/>
      <c r="E8" s="59" t="s">
        <v>353</v>
      </c>
      <c r="F8" s="26"/>
      <c r="G8" s="26"/>
      <c r="H8" s="26"/>
      <c r="I8" s="31">
        <f t="shared" si="0"/>
        <v>0</v>
      </c>
      <c r="J8" s="26"/>
      <c r="K8" s="26"/>
      <c r="L8" s="26"/>
      <c r="M8" s="26"/>
    </row>
    <row r="9" spans="1:13" ht="18.75" customHeight="1">
      <c r="A9" s="262" t="s">
        <v>354</v>
      </c>
      <c r="B9" s="263"/>
      <c r="C9" s="263"/>
      <c r="D9" s="264"/>
      <c r="E9" s="58">
        <v>4020</v>
      </c>
      <c r="F9" s="26">
        <v>10599.7</v>
      </c>
      <c r="G9" s="26">
        <v>2668</v>
      </c>
      <c r="H9" s="26">
        <v>2908</v>
      </c>
      <c r="I9" s="31">
        <f t="shared" si="0"/>
        <v>44042</v>
      </c>
      <c r="J9" s="26">
        <v>41000</v>
      </c>
      <c r="K9" s="26">
        <v>1102</v>
      </c>
      <c r="L9" s="26">
        <v>1090</v>
      </c>
      <c r="M9" s="26">
        <v>850</v>
      </c>
    </row>
    <row r="10" spans="1:13" ht="18.75" customHeight="1">
      <c r="A10" s="262" t="s">
        <v>355</v>
      </c>
      <c r="B10" s="263"/>
      <c r="C10" s="263"/>
      <c r="D10" s="264"/>
      <c r="E10" s="59">
        <v>4030</v>
      </c>
      <c r="F10" s="26">
        <v>1149.5</v>
      </c>
      <c r="G10" s="26">
        <v>886</v>
      </c>
      <c r="H10" s="26">
        <v>966</v>
      </c>
      <c r="I10" s="31">
        <f t="shared" si="0"/>
        <v>995</v>
      </c>
      <c r="J10" s="26">
        <v>505</v>
      </c>
      <c r="K10" s="26">
        <v>210</v>
      </c>
      <c r="L10" s="26">
        <v>180</v>
      </c>
      <c r="M10" s="26">
        <v>100</v>
      </c>
    </row>
    <row r="11" spans="1:13" ht="18.75" customHeight="1">
      <c r="A11" s="262" t="s">
        <v>356</v>
      </c>
      <c r="B11" s="263"/>
      <c r="C11" s="263"/>
      <c r="D11" s="264"/>
      <c r="E11" s="58">
        <v>4040</v>
      </c>
      <c r="F11" s="26"/>
      <c r="G11" s="26"/>
      <c r="H11" s="26"/>
      <c r="I11" s="31">
        <f t="shared" si="0"/>
        <v>0</v>
      </c>
      <c r="J11" s="26"/>
      <c r="K11" s="26"/>
      <c r="L11" s="26"/>
      <c r="M11" s="26"/>
    </row>
    <row r="12" spans="1:13" ht="18.75" customHeight="1">
      <c r="A12" s="262" t="s">
        <v>357</v>
      </c>
      <c r="B12" s="263"/>
      <c r="C12" s="263"/>
      <c r="D12" s="264"/>
      <c r="E12" s="59">
        <v>4050</v>
      </c>
      <c r="F12" s="26"/>
      <c r="G12" s="26"/>
      <c r="H12" s="26"/>
      <c r="I12" s="31">
        <f t="shared" si="0"/>
        <v>0</v>
      </c>
      <c r="J12" s="26"/>
      <c r="K12" s="26"/>
      <c r="L12" s="26"/>
      <c r="M12" s="26"/>
    </row>
    <row r="13" spans="1:13" ht="18.75" customHeight="1">
      <c r="A13" s="262" t="s">
        <v>358</v>
      </c>
      <c r="B13" s="263"/>
      <c r="C13" s="263"/>
      <c r="D13" s="264"/>
      <c r="E13" s="60">
        <v>4060</v>
      </c>
      <c r="F13" s="26"/>
      <c r="G13" s="26"/>
      <c r="H13" s="26"/>
      <c r="I13" s="31">
        <f t="shared" si="0"/>
        <v>0</v>
      </c>
      <c r="J13" s="26"/>
      <c r="K13" s="26"/>
      <c r="L13" s="26"/>
      <c r="M13" s="26"/>
    </row>
    <row r="14" spans="1:13" ht="15" customHeight="1">
      <c r="A14" s="55"/>
      <c r="B14" s="55"/>
      <c r="C14" s="55"/>
      <c r="D14" s="55"/>
      <c r="E14" s="54"/>
      <c r="F14" s="56"/>
      <c r="G14" s="57"/>
      <c r="H14" s="57"/>
      <c r="I14" s="56"/>
      <c r="J14" s="57"/>
      <c r="K14" s="57"/>
      <c r="L14" s="57"/>
      <c r="M14" s="57"/>
    </row>
    <row r="15" spans="1:13" ht="15" customHeight="1">
      <c r="A15" s="55"/>
      <c r="B15" s="55"/>
      <c r="C15" s="55"/>
      <c r="D15" s="55"/>
      <c r="E15" s="54"/>
      <c r="F15" s="56"/>
      <c r="G15" s="57"/>
      <c r="H15" s="57"/>
      <c r="I15" s="56"/>
      <c r="J15" s="57"/>
      <c r="K15" s="57"/>
      <c r="L15" s="57"/>
      <c r="M15" s="57"/>
    </row>
    <row r="16" spans="1:13" ht="15" customHeight="1">
      <c r="A16" s="296" t="s">
        <v>462</v>
      </c>
      <c r="B16" s="296"/>
      <c r="C16" s="203" t="s">
        <v>145</v>
      </c>
      <c r="D16" s="203"/>
      <c r="E16" s="203"/>
      <c r="F16" s="203"/>
      <c r="G16" s="203"/>
      <c r="H16" s="203"/>
      <c r="I16" s="203"/>
      <c r="J16" s="96"/>
      <c r="K16" s="256" t="s">
        <v>412</v>
      </c>
      <c r="L16" s="256"/>
    </row>
    <row r="17" spans="1:13" ht="26.25" customHeight="1">
      <c r="A17" s="95" t="s">
        <v>283</v>
      </c>
      <c r="B17" s="11"/>
      <c r="C17" s="201" t="s">
        <v>359</v>
      </c>
      <c r="D17" s="201"/>
      <c r="E17" s="201"/>
      <c r="F17" s="201"/>
      <c r="G17" s="201"/>
      <c r="H17" s="201"/>
      <c r="I17" s="201"/>
      <c r="J17" s="95"/>
      <c r="K17" s="256" t="s">
        <v>148</v>
      </c>
      <c r="L17" s="256"/>
      <c r="M17" s="256"/>
    </row>
    <row r="18" spans="1:13" ht="15" customHeight="1">
      <c r="A18" s="55"/>
      <c r="B18" s="55"/>
      <c r="C18" s="55"/>
      <c r="D18" s="55"/>
      <c r="E18" s="54"/>
      <c r="F18" s="56"/>
      <c r="G18" s="57"/>
      <c r="H18" s="57"/>
      <c r="I18" s="56"/>
      <c r="J18" s="57"/>
      <c r="K18" s="57"/>
      <c r="L18" s="57"/>
      <c r="M18" s="57"/>
    </row>
    <row r="19" spans="1:13" ht="15" customHeight="1">
      <c r="A19" s="55"/>
      <c r="B19" s="55"/>
      <c r="C19" s="55"/>
      <c r="D19" s="55"/>
      <c r="E19" s="54"/>
      <c r="F19" s="56"/>
      <c r="G19" s="57"/>
      <c r="H19" s="57"/>
      <c r="I19" s="56"/>
      <c r="J19" s="57"/>
      <c r="K19" s="57"/>
      <c r="L19" s="57"/>
      <c r="M19" s="57"/>
    </row>
    <row r="20" spans="1:13" ht="15" customHeight="1">
      <c r="A20" s="11"/>
      <c r="B20" s="11"/>
      <c r="C20" s="11"/>
      <c r="D20" s="11"/>
      <c r="E20" s="1"/>
      <c r="F20" s="11"/>
      <c r="G20" s="11"/>
      <c r="H20" s="11"/>
      <c r="I20" s="11"/>
      <c r="J20" s="11"/>
      <c r="K20" s="2"/>
      <c r="L20" s="2"/>
      <c r="M20" s="2"/>
    </row>
    <row r="21" spans="1:13" ht="20.25" customHeight="1">
      <c r="A21" s="297" t="s">
        <v>360</v>
      </c>
      <c r="B21" s="297"/>
      <c r="C21" s="297"/>
      <c r="D21" s="297"/>
      <c r="E21" s="297"/>
      <c r="F21" s="297"/>
      <c r="G21" s="297"/>
      <c r="H21" s="297"/>
      <c r="I21" s="297"/>
      <c r="J21" s="297"/>
      <c r="K21" s="297"/>
      <c r="L21" s="297"/>
      <c r="M21" s="297"/>
    </row>
    <row r="22" spans="1:13" ht="20.25" customHeight="1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</row>
    <row r="23" spans="1:13" ht="20.25" customHeight="1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1:13" ht="50.25" customHeight="1">
      <c r="A24" s="288" t="s">
        <v>361</v>
      </c>
      <c r="B24" s="299" t="s">
        <v>362</v>
      </c>
      <c r="C24" s="300"/>
      <c r="D24" s="301"/>
      <c r="E24" s="293" t="s">
        <v>363</v>
      </c>
      <c r="F24" s="299" t="s">
        <v>364</v>
      </c>
      <c r="G24" s="300"/>
      <c r="H24" s="300"/>
      <c r="I24" s="300"/>
      <c r="J24" s="301"/>
      <c r="K24" s="303" t="s">
        <v>365</v>
      </c>
      <c r="L24" s="303"/>
      <c r="M24" s="303"/>
    </row>
    <row r="25" spans="1:13" ht="30" customHeight="1">
      <c r="A25" s="298"/>
      <c r="B25" s="293" t="s">
        <v>162</v>
      </c>
      <c r="C25" s="299" t="s">
        <v>366</v>
      </c>
      <c r="D25" s="301"/>
      <c r="E25" s="302"/>
      <c r="F25" s="293" t="s">
        <v>367</v>
      </c>
      <c r="G25" s="293" t="s">
        <v>368</v>
      </c>
      <c r="H25" s="293" t="s">
        <v>369</v>
      </c>
      <c r="I25" s="293" t="s">
        <v>370</v>
      </c>
      <c r="J25" s="293" t="s">
        <v>371</v>
      </c>
      <c r="K25" s="293" t="s">
        <v>162</v>
      </c>
      <c r="L25" s="299" t="s">
        <v>366</v>
      </c>
      <c r="M25" s="301"/>
    </row>
    <row r="26" spans="1:13" ht="106.5" customHeight="1">
      <c r="A26" s="289"/>
      <c r="B26" s="294"/>
      <c r="C26" s="164" t="s">
        <v>367</v>
      </c>
      <c r="D26" s="164" t="s">
        <v>372</v>
      </c>
      <c r="E26" s="294"/>
      <c r="F26" s="294"/>
      <c r="G26" s="294"/>
      <c r="H26" s="294"/>
      <c r="I26" s="294"/>
      <c r="J26" s="294"/>
      <c r="K26" s="294"/>
      <c r="L26" s="164" t="s">
        <v>367</v>
      </c>
      <c r="M26" s="164" t="s">
        <v>372</v>
      </c>
    </row>
    <row r="27" spans="1:13" ht="18.75" customHeight="1">
      <c r="A27" s="157">
        <v>1</v>
      </c>
      <c r="B27" s="164">
        <v>2</v>
      </c>
      <c r="C27" s="164">
        <v>3</v>
      </c>
      <c r="D27" s="164">
        <v>4</v>
      </c>
      <c r="E27" s="164">
        <v>5</v>
      </c>
      <c r="F27" s="164">
        <v>6</v>
      </c>
      <c r="G27" s="164">
        <v>7</v>
      </c>
      <c r="H27" s="164">
        <v>8</v>
      </c>
      <c r="I27" s="164">
        <v>9</v>
      </c>
      <c r="J27" s="164">
        <v>10</v>
      </c>
      <c r="K27" s="164">
        <v>11</v>
      </c>
      <c r="L27" s="164">
        <v>12</v>
      </c>
      <c r="M27" s="164">
        <v>13</v>
      </c>
    </row>
    <row r="28" spans="1:13" ht="42.75" customHeight="1">
      <c r="A28" s="161" t="s">
        <v>373</v>
      </c>
      <c r="B28" s="39">
        <f>SUM(C28,D28)</f>
        <v>0</v>
      </c>
      <c r="C28" s="64"/>
      <c r="D28" s="64"/>
      <c r="E28" s="64"/>
      <c r="F28" s="38" t="s">
        <v>173</v>
      </c>
      <c r="G28" s="86"/>
      <c r="H28" s="38" t="s">
        <v>173</v>
      </c>
      <c r="I28" s="86"/>
      <c r="J28" s="38"/>
      <c r="K28" s="39">
        <f>SUM(L28,M28)</f>
        <v>0</v>
      </c>
      <c r="L28" s="39">
        <f>SUM(C28,E28,F28,I28)</f>
        <v>0</v>
      </c>
      <c r="M28" s="39">
        <f>SUM(D28,G28,H28,J28)</f>
        <v>0</v>
      </c>
    </row>
    <row r="29" spans="1:13" ht="18.75" customHeight="1">
      <c r="A29" s="13"/>
      <c r="B29" s="167">
        <f t="shared" ref="B29:B36" si="1">SUM(C29,D29)</f>
        <v>0</v>
      </c>
      <c r="C29" s="27"/>
      <c r="D29" s="27"/>
      <c r="E29" s="27"/>
      <c r="F29" s="26" t="s">
        <v>173</v>
      </c>
      <c r="G29" s="92"/>
      <c r="H29" s="26" t="s">
        <v>173</v>
      </c>
      <c r="I29" s="92"/>
      <c r="J29" s="26"/>
      <c r="K29" s="84">
        <f t="shared" ref="K29:K36" si="2">SUM(L29,M29)</f>
        <v>0</v>
      </c>
      <c r="L29" s="84">
        <f t="shared" ref="L29:L36" si="3">SUM(C29,E29,F29,I29)</f>
        <v>0</v>
      </c>
      <c r="M29" s="84">
        <f t="shared" ref="M29:M36" si="4">SUM(D29,G29,H29,J29)</f>
        <v>0</v>
      </c>
    </row>
    <row r="30" spans="1:13" ht="18.75" customHeight="1">
      <c r="A30" s="13"/>
      <c r="B30" s="167">
        <f t="shared" si="1"/>
        <v>0</v>
      </c>
      <c r="C30" s="61"/>
      <c r="D30" s="61"/>
      <c r="E30" s="61"/>
      <c r="F30" s="26" t="s">
        <v>173</v>
      </c>
      <c r="G30" s="87"/>
      <c r="H30" s="26" t="s">
        <v>173</v>
      </c>
      <c r="I30" s="87"/>
      <c r="J30" s="26"/>
      <c r="K30" s="84">
        <f t="shared" si="2"/>
        <v>0</v>
      </c>
      <c r="L30" s="84">
        <f t="shared" si="3"/>
        <v>0</v>
      </c>
      <c r="M30" s="84">
        <f t="shared" si="4"/>
        <v>0</v>
      </c>
    </row>
    <row r="31" spans="1:13" ht="43.5" customHeight="1">
      <c r="A31" s="161" t="s">
        <v>374</v>
      </c>
      <c r="B31" s="40">
        <f t="shared" si="1"/>
        <v>0</v>
      </c>
      <c r="C31" s="64"/>
      <c r="D31" s="64"/>
      <c r="E31" s="64"/>
      <c r="F31" s="38" t="s">
        <v>173</v>
      </c>
      <c r="G31" s="86"/>
      <c r="H31" s="38" t="s">
        <v>173</v>
      </c>
      <c r="I31" s="86"/>
      <c r="J31" s="38"/>
      <c r="K31" s="39">
        <f t="shared" si="2"/>
        <v>0</v>
      </c>
      <c r="L31" s="39">
        <f t="shared" si="3"/>
        <v>0</v>
      </c>
      <c r="M31" s="39">
        <f t="shared" si="4"/>
        <v>0</v>
      </c>
    </row>
    <row r="32" spans="1:13" ht="18.75" customHeight="1">
      <c r="A32" s="13"/>
      <c r="B32" s="167">
        <f t="shared" si="1"/>
        <v>0</v>
      </c>
      <c r="C32" s="61"/>
      <c r="D32" s="61"/>
      <c r="E32" s="61"/>
      <c r="F32" s="26" t="s">
        <v>173</v>
      </c>
      <c r="G32" s="87"/>
      <c r="H32" s="26" t="s">
        <v>173</v>
      </c>
      <c r="I32" s="87"/>
      <c r="J32" s="26"/>
      <c r="K32" s="84">
        <f t="shared" si="2"/>
        <v>0</v>
      </c>
      <c r="L32" s="84">
        <f t="shared" si="3"/>
        <v>0</v>
      </c>
      <c r="M32" s="84">
        <f t="shared" si="4"/>
        <v>0</v>
      </c>
    </row>
    <row r="33" spans="1:13" ht="18.75" customHeight="1">
      <c r="A33" s="13"/>
      <c r="B33" s="167">
        <f t="shared" si="1"/>
        <v>0</v>
      </c>
      <c r="C33" s="61"/>
      <c r="D33" s="61"/>
      <c r="E33" s="61"/>
      <c r="F33" s="26" t="s">
        <v>173</v>
      </c>
      <c r="G33" s="87"/>
      <c r="H33" s="26" t="s">
        <v>173</v>
      </c>
      <c r="I33" s="87"/>
      <c r="J33" s="26"/>
      <c r="K33" s="84">
        <f t="shared" si="2"/>
        <v>0</v>
      </c>
      <c r="L33" s="84">
        <f t="shared" si="3"/>
        <v>0</v>
      </c>
      <c r="M33" s="84">
        <f t="shared" si="4"/>
        <v>0</v>
      </c>
    </row>
    <row r="34" spans="1:13" ht="42" customHeight="1">
      <c r="A34" s="161" t="s">
        <v>375</v>
      </c>
      <c r="B34" s="39">
        <f t="shared" si="1"/>
        <v>0</v>
      </c>
      <c r="C34" s="64"/>
      <c r="D34" s="64"/>
      <c r="E34" s="64"/>
      <c r="F34" s="38" t="s">
        <v>173</v>
      </c>
      <c r="G34" s="86"/>
      <c r="H34" s="38" t="s">
        <v>173</v>
      </c>
      <c r="I34" s="86"/>
      <c r="J34" s="38"/>
      <c r="K34" s="39">
        <f t="shared" si="2"/>
        <v>0</v>
      </c>
      <c r="L34" s="39">
        <f t="shared" si="3"/>
        <v>0</v>
      </c>
      <c r="M34" s="39">
        <f t="shared" si="4"/>
        <v>0</v>
      </c>
    </row>
    <row r="35" spans="1:13" ht="18.75" customHeight="1">
      <c r="A35" s="13"/>
      <c r="B35" s="167">
        <f t="shared" si="1"/>
        <v>0</v>
      </c>
      <c r="C35" s="61"/>
      <c r="D35" s="61"/>
      <c r="E35" s="61"/>
      <c r="F35" s="26" t="s">
        <v>173</v>
      </c>
      <c r="G35" s="87"/>
      <c r="H35" s="26" t="s">
        <v>173</v>
      </c>
      <c r="I35" s="87"/>
      <c r="J35" s="26"/>
      <c r="K35" s="84">
        <f t="shared" si="2"/>
        <v>0</v>
      </c>
      <c r="L35" s="84">
        <f t="shared" si="3"/>
        <v>0</v>
      </c>
      <c r="M35" s="84">
        <f t="shared" si="4"/>
        <v>0</v>
      </c>
    </row>
    <row r="36" spans="1:13" ht="18.75" customHeight="1">
      <c r="A36" s="13"/>
      <c r="B36" s="167">
        <f t="shared" si="1"/>
        <v>0</v>
      </c>
      <c r="C36" s="61"/>
      <c r="D36" s="61"/>
      <c r="E36" s="61"/>
      <c r="F36" s="26" t="s">
        <v>173</v>
      </c>
      <c r="G36" s="87"/>
      <c r="H36" s="26" t="s">
        <v>173</v>
      </c>
      <c r="I36" s="87"/>
      <c r="J36" s="26"/>
      <c r="K36" s="84">
        <f t="shared" si="2"/>
        <v>0</v>
      </c>
      <c r="L36" s="84">
        <f t="shared" si="3"/>
        <v>0</v>
      </c>
      <c r="M36" s="84">
        <f t="shared" si="4"/>
        <v>0</v>
      </c>
    </row>
    <row r="37" spans="1:13" ht="25.5" customHeight="1">
      <c r="A37" s="161" t="s">
        <v>162</v>
      </c>
      <c r="B37" s="39">
        <f>SUM(B28,B31,B34)</f>
        <v>0</v>
      </c>
      <c r="C37" s="39">
        <f t="shared" ref="C37:M37" si="5">SUM(C28,C31,C34)</f>
        <v>0</v>
      </c>
      <c r="D37" s="39">
        <f t="shared" si="5"/>
        <v>0</v>
      </c>
      <c r="E37" s="39">
        <f t="shared" si="5"/>
        <v>0</v>
      </c>
      <c r="F37" s="39">
        <f t="shared" si="5"/>
        <v>0</v>
      </c>
      <c r="G37" s="39">
        <f t="shared" si="5"/>
        <v>0</v>
      </c>
      <c r="H37" s="39">
        <f t="shared" si="5"/>
        <v>0</v>
      </c>
      <c r="I37" s="39">
        <f t="shared" si="5"/>
        <v>0</v>
      </c>
      <c r="J37" s="39">
        <f t="shared" si="5"/>
        <v>0</v>
      </c>
      <c r="K37" s="39">
        <f t="shared" si="5"/>
        <v>0</v>
      </c>
      <c r="L37" s="39">
        <f t="shared" si="5"/>
        <v>0</v>
      </c>
      <c r="M37" s="39">
        <f t="shared" si="5"/>
        <v>0</v>
      </c>
    </row>
    <row r="38" spans="1:13" ht="18.75" customHeight="1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</row>
    <row r="39" spans="1:13" ht="18.75" customHeight="1">
      <c r="A39" s="55"/>
      <c r="B39" s="55"/>
      <c r="C39" s="55"/>
      <c r="D39" s="55"/>
      <c r="E39" s="54"/>
      <c r="F39" s="56"/>
      <c r="G39" s="57"/>
      <c r="H39" s="57"/>
      <c r="I39" s="56"/>
      <c r="J39" s="57"/>
      <c r="K39" s="57"/>
      <c r="L39" s="57"/>
      <c r="M39" s="57"/>
    </row>
    <row r="40" spans="1:13" s="2" customFormat="1" ht="18.75" customHeight="1">
      <c r="A40" s="165" t="s">
        <v>452</v>
      </c>
      <c r="B40" s="97"/>
      <c r="C40" s="203" t="s">
        <v>145</v>
      </c>
      <c r="D40" s="204"/>
      <c r="E40" s="204"/>
      <c r="F40" s="204"/>
      <c r="G40" s="96"/>
      <c r="I40" s="213" t="s">
        <v>412</v>
      </c>
      <c r="J40" s="213"/>
    </row>
    <row r="41" spans="1:13" s="2" customFormat="1" ht="18.75" customHeight="1">
      <c r="A41" s="144" t="s">
        <v>146</v>
      </c>
      <c r="B41" s="98"/>
      <c r="C41" s="201" t="s">
        <v>147</v>
      </c>
      <c r="D41" s="201"/>
      <c r="E41" s="201"/>
      <c r="F41" s="201"/>
      <c r="G41" s="95"/>
      <c r="H41" s="202" t="s">
        <v>148</v>
      </c>
      <c r="I41" s="202"/>
      <c r="J41" s="202"/>
    </row>
  </sheetData>
  <mergeCells count="41">
    <mergeCell ref="C40:F40"/>
    <mergeCell ref="I40:J40"/>
    <mergeCell ref="C41:F41"/>
    <mergeCell ref="H41:J41"/>
    <mergeCell ref="K16:L16"/>
    <mergeCell ref="C16:I16"/>
    <mergeCell ref="C17:I17"/>
    <mergeCell ref="K25:K26"/>
    <mergeCell ref="K17:M17"/>
    <mergeCell ref="B24:D24"/>
    <mergeCell ref="L25:M25"/>
    <mergeCell ref="E24:E26"/>
    <mergeCell ref="F24:J24"/>
    <mergeCell ref="K24:M24"/>
    <mergeCell ref="C25:D25"/>
    <mergeCell ref="F25:F26"/>
    <mergeCell ref="A2:M2"/>
    <mergeCell ref="A4:D5"/>
    <mergeCell ref="G4:G5"/>
    <mergeCell ref="H4:H5"/>
    <mergeCell ref="I4:I5"/>
    <mergeCell ref="J4:M4"/>
    <mergeCell ref="E4:E5"/>
    <mergeCell ref="L3:M3"/>
    <mergeCell ref="F4:F5"/>
    <mergeCell ref="G25:G26"/>
    <mergeCell ref="H25:H26"/>
    <mergeCell ref="I25:I26"/>
    <mergeCell ref="J25:J26"/>
    <mergeCell ref="A6:D6"/>
    <mergeCell ref="A9:D9"/>
    <mergeCell ref="A10:D10"/>
    <mergeCell ref="A11:D11"/>
    <mergeCell ref="B25:B26"/>
    <mergeCell ref="A16:B16"/>
    <mergeCell ref="A7:D7"/>
    <mergeCell ref="A8:D8"/>
    <mergeCell ref="A12:D12"/>
    <mergeCell ref="A13:D13"/>
    <mergeCell ref="A21:M21"/>
    <mergeCell ref="A24:A26"/>
  </mergeCells>
  <pageMargins left="1.1811023622047245" right="0.19685039370078741" top="0.78740157480314965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6"/>
  <sheetViews>
    <sheetView view="pageBreakPreview" zoomScale="50" zoomScaleNormal="55" zoomScaleSheetLayoutView="50" workbookViewId="0">
      <selection activeCell="R12" sqref="R12"/>
    </sheetView>
  </sheetViews>
  <sheetFormatPr defaultRowHeight="12.75"/>
  <cols>
    <col min="2" max="2" width="39.42578125" customWidth="1"/>
    <col min="3" max="3" width="10.28515625" customWidth="1"/>
    <col min="4" max="4" width="9.5703125" customWidth="1"/>
    <col min="5" max="5" width="10.42578125" customWidth="1"/>
    <col min="6" max="6" width="9.5703125" customWidth="1"/>
    <col min="7" max="7" width="12.28515625" customWidth="1"/>
    <col min="12" max="12" width="12" customWidth="1"/>
    <col min="17" max="17" width="12.5703125" customWidth="1"/>
    <col min="22" max="22" width="12.28515625" customWidth="1"/>
    <col min="23" max="23" width="10.7109375" bestFit="1" customWidth="1"/>
    <col min="27" max="27" width="12.5703125" customWidth="1"/>
    <col min="28" max="28" width="11.42578125" customWidth="1"/>
  </cols>
  <sheetData>
    <row r="2" spans="1:31" ht="18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80"/>
      <c r="R2" s="80"/>
      <c r="S2" s="80"/>
      <c r="T2" s="80"/>
      <c r="U2" s="80"/>
      <c r="V2" s="1"/>
      <c r="W2" s="1"/>
      <c r="X2" s="1"/>
      <c r="Y2" s="1"/>
      <c r="Z2" s="1"/>
      <c r="AA2" s="1"/>
      <c r="AB2" s="1"/>
      <c r="AC2" s="1"/>
      <c r="AD2" s="1"/>
      <c r="AE2" s="80"/>
    </row>
    <row r="3" spans="1:31" ht="18.75">
      <c r="A3" s="287" t="s">
        <v>376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</row>
    <row r="4" spans="1:31" ht="18.7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</row>
    <row r="5" spans="1:31" ht="18.75">
      <c r="A5" s="81"/>
      <c r="B5" s="81"/>
      <c r="C5" s="81"/>
      <c r="D5" s="81"/>
      <c r="E5" s="81"/>
      <c r="F5" s="81"/>
      <c r="G5" s="81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81"/>
      <c r="W5" s="1"/>
      <c r="X5" s="1"/>
      <c r="Y5" s="1"/>
      <c r="Z5" s="1"/>
      <c r="AA5" s="1"/>
      <c r="AB5" s="1"/>
      <c r="AC5" s="1"/>
      <c r="AD5" s="1"/>
      <c r="AE5" s="82" t="s">
        <v>350</v>
      </c>
    </row>
    <row r="6" spans="1:31" ht="50.25" customHeight="1">
      <c r="A6" s="177" t="s">
        <v>377</v>
      </c>
      <c r="B6" s="323" t="s">
        <v>378</v>
      </c>
      <c r="C6" s="324"/>
      <c r="D6" s="324"/>
      <c r="E6" s="324"/>
      <c r="F6" s="325"/>
      <c r="G6" s="177" t="s">
        <v>379</v>
      </c>
      <c r="H6" s="177"/>
      <c r="I6" s="177"/>
      <c r="J6" s="177"/>
      <c r="K6" s="177"/>
      <c r="L6" s="177" t="s">
        <v>380</v>
      </c>
      <c r="M6" s="177"/>
      <c r="N6" s="177"/>
      <c r="O6" s="177"/>
      <c r="P6" s="177"/>
      <c r="Q6" s="177" t="s">
        <v>381</v>
      </c>
      <c r="R6" s="177"/>
      <c r="S6" s="177"/>
      <c r="T6" s="177"/>
      <c r="U6" s="177"/>
      <c r="V6" s="177" t="s">
        <v>382</v>
      </c>
      <c r="W6" s="177"/>
      <c r="X6" s="177"/>
      <c r="Y6" s="177"/>
      <c r="Z6" s="177"/>
      <c r="AA6" s="177" t="s">
        <v>162</v>
      </c>
      <c r="AB6" s="177"/>
      <c r="AC6" s="177"/>
      <c r="AD6" s="177"/>
      <c r="AE6" s="177"/>
    </row>
    <row r="7" spans="1:31" ht="29.25" customHeight="1">
      <c r="A7" s="177"/>
      <c r="B7" s="326"/>
      <c r="C7" s="327"/>
      <c r="D7" s="327"/>
      <c r="E7" s="327"/>
      <c r="F7" s="328"/>
      <c r="G7" s="177" t="s">
        <v>383</v>
      </c>
      <c r="H7" s="177" t="s">
        <v>384</v>
      </c>
      <c r="I7" s="177"/>
      <c r="J7" s="177"/>
      <c r="K7" s="177"/>
      <c r="L7" s="177" t="s">
        <v>383</v>
      </c>
      <c r="M7" s="177" t="s">
        <v>384</v>
      </c>
      <c r="N7" s="177"/>
      <c r="O7" s="177"/>
      <c r="P7" s="177"/>
      <c r="Q7" s="177" t="s">
        <v>383</v>
      </c>
      <c r="R7" s="177" t="s">
        <v>384</v>
      </c>
      <c r="S7" s="177"/>
      <c r="T7" s="177"/>
      <c r="U7" s="177"/>
      <c r="V7" s="177" t="s">
        <v>383</v>
      </c>
      <c r="W7" s="177" t="s">
        <v>384</v>
      </c>
      <c r="X7" s="177"/>
      <c r="Y7" s="177"/>
      <c r="Z7" s="177"/>
      <c r="AA7" s="177" t="s">
        <v>383</v>
      </c>
      <c r="AB7" s="177" t="s">
        <v>384</v>
      </c>
      <c r="AC7" s="177"/>
      <c r="AD7" s="177"/>
      <c r="AE7" s="177"/>
    </row>
    <row r="8" spans="1:31" ht="26.25" customHeight="1">
      <c r="A8" s="177"/>
      <c r="B8" s="329"/>
      <c r="C8" s="330"/>
      <c r="D8" s="330"/>
      <c r="E8" s="330"/>
      <c r="F8" s="331"/>
      <c r="G8" s="177"/>
      <c r="H8" s="59" t="s">
        <v>385</v>
      </c>
      <c r="I8" s="59" t="s">
        <v>386</v>
      </c>
      <c r="J8" s="59" t="s">
        <v>387</v>
      </c>
      <c r="K8" s="59" t="s">
        <v>171</v>
      </c>
      <c r="L8" s="177"/>
      <c r="M8" s="59" t="s">
        <v>385</v>
      </c>
      <c r="N8" s="59" t="s">
        <v>386</v>
      </c>
      <c r="O8" s="59" t="s">
        <v>387</v>
      </c>
      <c r="P8" s="59" t="s">
        <v>171</v>
      </c>
      <c r="Q8" s="177"/>
      <c r="R8" s="59" t="s">
        <v>385</v>
      </c>
      <c r="S8" s="59" t="s">
        <v>386</v>
      </c>
      <c r="T8" s="59" t="s">
        <v>387</v>
      </c>
      <c r="U8" s="59" t="s">
        <v>171</v>
      </c>
      <c r="V8" s="177"/>
      <c r="W8" s="59" t="s">
        <v>385</v>
      </c>
      <c r="X8" s="59" t="s">
        <v>386</v>
      </c>
      <c r="Y8" s="59" t="s">
        <v>387</v>
      </c>
      <c r="Z8" s="59" t="s">
        <v>171</v>
      </c>
      <c r="AA8" s="177"/>
      <c r="AB8" s="59" t="s">
        <v>385</v>
      </c>
      <c r="AC8" s="59" t="s">
        <v>386</v>
      </c>
      <c r="AD8" s="59" t="s">
        <v>387</v>
      </c>
      <c r="AE8" s="59" t="s">
        <v>171</v>
      </c>
    </row>
    <row r="9" spans="1:31" ht="18.75" customHeight="1">
      <c r="A9" s="59">
        <v>1</v>
      </c>
      <c r="B9" s="177">
        <v>2</v>
      </c>
      <c r="C9" s="177"/>
      <c r="D9" s="177"/>
      <c r="E9" s="177"/>
      <c r="F9" s="177"/>
      <c r="G9" s="59">
        <v>3</v>
      </c>
      <c r="H9" s="59">
        <v>4</v>
      </c>
      <c r="I9" s="59">
        <v>5</v>
      </c>
      <c r="J9" s="59">
        <v>6</v>
      </c>
      <c r="K9" s="59">
        <v>7</v>
      </c>
      <c r="L9" s="59">
        <v>8</v>
      </c>
      <c r="M9" s="59">
        <v>9</v>
      </c>
      <c r="N9" s="59">
        <v>10</v>
      </c>
      <c r="O9" s="59">
        <v>11</v>
      </c>
      <c r="P9" s="59">
        <v>12</v>
      </c>
      <c r="Q9" s="59">
        <v>13</v>
      </c>
      <c r="R9" s="59">
        <v>14</v>
      </c>
      <c r="S9" s="59">
        <v>15</v>
      </c>
      <c r="T9" s="59">
        <v>16</v>
      </c>
      <c r="U9" s="59">
        <v>17</v>
      </c>
      <c r="V9" s="60">
        <v>18</v>
      </c>
      <c r="W9" s="60">
        <v>19</v>
      </c>
      <c r="X9" s="60">
        <v>20</v>
      </c>
      <c r="Y9" s="60">
        <v>21</v>
      </c>
      <c r="Z9" s="60">
        <v>22</v>
      </c>
      <c r="AA9" s="60">
        <v>23</v>
      </c>
      <c r="AB9" s="60">
        <v>24</v>
      </c>
      <c r="AC9" s="60">
        <v>25</v>
      </c>
      <c r="AD9" s="60">
        <v>26</v>
      </c>
      <c r="AE9" s="60">
        <v>27</v>
      </c>
    </row>
    <row r="10" spans="1:31" ht="21.75" customHeight="1">
      <c r="A10" s="83">
        <v>1</v>
      </c>
      <c r="B10" s="320" t="s">
        <v>352</v>
      </c>
      <c r="C10" s="321"/>
      <c r="D10" s="321"/>
      <c r="E10" s="321"/>
      <c r="F10" s="322"/>
      <c r="G10" s="84">
        <f t="shared" ref="G10:G15" si="0">SUM(H10,I10,J10,K10)</f>
        <v>0</v>
      </c>
      <c r="H10" s="27"/>
      <c r="I10" s="27"/>
      <c r="J10" s="27"/>
      <c r="K10" s="27"/>
      <c r="L10" s="84">
        <f t="shared" ref="L10:L15" si="1">SUM(M10,N10,O10,P10)</f>
        <v>0</v>
      </c>
      <c r="M10" s="27"/>
      <c r="N10" s="27"/>
      <c r="O10" s="27"/>
      <c r="P10" s="27"/>
      <c r="Q10" s="84">
        <f t="shared" ref="Q10:Q15" si="2">SUM(R10,S10,T10,U10)</f>
        <v>0</v>
      </c>
      <c r="R10" s="27"/>
      <c r="S10" s="27"/>
      <c r="T10" s="27"/>
      <c r="U10" s="27"/>
      <c r="V10" s="84">
        <f t="shared" ref="V10:V15" si="3">SUM(W10,X10,Y10,Z10)</f>
        <v>0</v>
      </c>
      <c r="W10" s="27"/>
      <c r="X10" s="27"/>
      <c r="Y10" s="27"/>
      <c r="Z10" s="27"/>
      <c r="AA10" s="39">
        <f t="shared" ref="AA10:AA16" si="4">SUM(AB10,AC10,AD10,AE10)</f>
        <v>0</v>
      </c>
      <c r="AB10" s="84">
        <f t="shared" ref="AB10:AE15" si="5">SUM(H10,M10,R10,W10)</f>
        <v>0</v>
      </c>
      <c r="AC10" s="84">
        <f t="shared" si="5"/>
        <v>0</v>
      </c>
      <c r="AD10" s="84">
        <f t="shared" si="5"/>
        <v>0</v>
      </c>
      <c r="AE10" s="84">
        <f t="shared" si="5"/>
        <v>0</v>
      </c>
    </row>
    <row r="11" spans="1:31" ht="21.75" customHeight="1">
      <c r="A11" s="83">
        <v>2</v>
      </c>
      <c r="B11" s="320" t="s">
        <v>388</v>
      </c>
      <c r="C11" s="321"/>
      <c r="D11" s="321"/>
      <c r="E11" s="321"/>
      <c r="F11" s="322"/>
      <c r="G11" s="84">
        <f t="shared" si="0"/>
        <v>0</v>
      </c>
      <c r="H11" s="27"/>
      <c r="I11" s="27"/>
      <c r="J11" s="27"/>
      <c r="K11" s="27"/>
      <c r="L11" s="84">
        <f t="shared" si="1"/>
        <v>0</v>
      </c>
      <c r="M11" s="27"/>
      <c r="N11" s="27"/>
      <c r="O11" s="27"/>
      <c r="P11" s="27"/>
      <c r="Q11" s="84">
        <f t="shared" si="2"/>
        <v>65</v>
      </c>
      <c r="R11" s="27">
        <v>15</v>
      </c>
      <c r="S11" s="27">
        <v>20</v>
      </c>
      <c r="T11" s="27">
        <v>15</v>
      </c>
      <c r="U11" s="27">
        <v>15</v>
      </c>
      <c r="V11" s="84">
        <f t="shared" si="3"/>
        <v>43977</v>
      </c>
      <c r="W11" s="27">
        <v>40985</v>
      </c>
      <c r="X11" s="27">
        <v>1082</v>
      </c>
      <c r="Y11" s="27">
        <v>1075</v>
      </c>
      <c r="Z11" s="27">
        <v>835</v>
      </c>
      <c r="AA11" s="39">
        <f t="shared" si="4"/>
        <v>44042</v>
      </c>
      <c r="AB11" s="84">
        <f t="shared" si="5"/>
        <v>41000</v>
      </c>
      <c r="AC11" s="84">
        <f t="shared" si="5"/>
        <v>1102</v>
      </c>
      <c r="AD11" s="84">
        <f t="shared" si="5"/>
        <v>1090</v>
      </c>
      <c r="AE11" s="84">
        <f t="shared" si="5"/>
        <v>850</v>
      </c>
    </row>
    <row r="12" spans="1:31" ht="39.75" customHeight="1">
      <c r="A12" s="83">
        <v>3</v>
      </c>
      <c r="B12" s="320" t="s">
        <v>389</v>
      </c>
      <c r="C12" s="321"/>
      <c r="D12" s="321"/>
      <c r="E12" s="321"/>
      <c r="F12" s="322"/>
      <c r="G12" s="84">
        <f t="shared" si="0"/>
        <v>0</v>
      </c>
      <c r="H12" s="27"/>
      <c r="I12" s="27"/>
      <c r="J12" s="27"/>
      <c r="K12" s="27"/>
      <c r="L12" s="84">
        <f t="shared" si="1"/>
        <v>0</v>
      </c>
      <c r="M12" s="27"/>
      <c r="N12" s="27"/>
      <c r="O12" s="27"/>
      <c r="P12" s="27"/>
      <c r="Q12" s="84">
        <f t="shared" si="2"/>
        <v>140</v>
      </c>
      <c r="R12" s="27">
        <v>30</v>
      </c>
      <c r="S12" s="27">
        <v>40</v>
      </c>
      <c r="T12" s="27">
        <v>30</v>
      </c>
      <c r="U12" s="27">
        <v>40</v>
      </c>
      <c r="V12" s="84">
        <f t="shared" si="3"/>
        <v>855</v>
      </c>
      <c r="W12" s="27">
        <v>475</v>
      </c>
      <c r="X12" s="27">
        <v>170</v>
      </c>
      <c r="Y12" s="27">
        <v>150</v>
      </c>
      <c r="Z12" s="27">
        <v>60</v>
      </c>
      <c r="AA12" s="39">
        <f t="shared" si="4"/>
        <v>995</v>
      </c>
      <c r="AB12" s="84">
        <f t="shared" si="5"/>
        <v>505</v>
      </c>
      <c r="AC12" s="84">
        <f t="shared" si="5"/>
        <v>210</v>
      </c>
      <c r="AD12" s="84">
        <f t="shared" si="5"/>
        <v>180</v>
      </c>
      <c r="AE12" s="84">
        <f t="shared" si="5"/>
        <v>100</v>
      </c>
    </row>
    <row r="13" spans="1:31" ht="46.5" customHeight="1">
      <c r="A13" s="83">
        <v>4</v>
      </c>
      <c r="B13" s="320" t="s">
        <v>390</v>
      </c>
      <c r="C13" s="321"/>
      <c r="D13" s="321"/>
      <c r="E13" s="321"/>
      <c r="F13" s="322"/>
      <c r="G13" s="84">
        <f t="shared" si="0"/>
        <v>0</v>
      </c>
      <c r="H13" s="27"/>
      <c r="I13" s="27"/>
      <c r="J13" s="27"/>
      <c r="K13" s="27"/>
      <c r="L13" s="84">
        <f t="shared" si="1"/>
        <v>0</v>
      </c>
      <c r="M13" s="27"/>
      <c r="N13" s="27"/>
      <c r="O13" s="27"/>
      <c r="P13" s="27"/>
      <c r="Q13" s="84">
        <f t="shared" si="2"/>
        <v>0</v>
      </c>
      <c r="R13" s="27"/>
      <c r="S13" s="27"/>
      <c r="T13" s="27"/>
      <c r="U13" s="27"/>
      <c r="V13" s="84">
        <f t="shared" si="3"/>
        <v>0</v>
      </c>
      <c r="W13" s="27"/>
      <c r="X13" s="27"/>
      <c r="Y13" s="27"/>
      <c r="Z13" s="27"/>
      <c r="AA13" s="39">
        <f t="shared" si="4"/>
        <v>0</v>
      </c>
      <c r="AB13" s="84">
        <f t="shared" si="5"/>
        <v>0</v>
      </c>
      <c r="AC13" s="84">
        <f t="shared" si="5"/>
        <v>0</v>
      </c>
      <c r="AD13" s="84">
        <f t="shared" si="5"/>
        <v>0</v>
      </c>
      <c r="AE13" s="84">
        <f t="shared" si="5"/>
        <v>0</v>
      </c>
    </row>
    <row r="14" spans="1:31" ht="39.75" customHeight="1">
      <c r="A14" s="83">
        <v>5</v>
      </c>
      <c r="B14" s="320" t="s">
        <v>391</v>
      </c>
      <c r="C14" s="321"/>
      <c r="D14" s="321"/>
      <c r="E14" s="321"/>
      <c r="F14" s="322"/>
      <c r="G14" s="84">
        <f t="shared" si="0"/>
        <v>0</v>
      </c>
      <c r="H14" s="27"/>
      <c r="I14" s="27"/>
      <c r="J14" s="27"/>
      <c r="K14" s="27"/>
      <c r="L14" s="84">
        <f t="shared" si="1"/>
        <v>0</v>
      </c>
      <c r="M14" s="27"/>
      <c r="N14" s="27"/>
      <c r="O14" s="27"/>
      <c r="P14" s="27"/>
      <c r="Q14" s="84">
        <f t="shared" si="2"/>
        <v>0</v>
      </c>
      <c r="R14" s="27"/>
      <c r="S14" s="27"/>
      <c r="T14" s="27"/>
      <c r="U14" s="27"/>
      <c r="V14" s="84">
        <f t="shared" si="3"/>
        <v>0</v>
      </c>
      <c r="W14" s="27"/>
      <c r="X14" s="27"/>
      <c r="Y14" s="27"/>
      <c r="Z14" s="27"/>
      <c r="AA14" s="39">
        <f t="shared" si="4"/>
        <v>0</v>
      </c>
      <c r="AB14" s="84">
        <f t="shared" si="5"/>
        <v>0</v>
      </c>
      <c r="AC14" s="84">
        <f t="shared" si="5"/>
        <v>0</v>
      </c>
      <c r="AD14" s="84">
        <f t="shared" si="5"/>
        <v>0</v>
      </c>
      <c r="AE14" s="84">
        <f t="shared" si="5"/>
        <v>0</v>
      </c>
    </row>
    <row r="15" spans="1:31" ht="21.75" customHeight="1">
      <c r="A15" s="83">
        <v>6</v>
      </c>
      <c r="B15" s="320" t="s">
        <v>358</v>
      </c>
      <c r="C15" s="321"/>
      <c r="D15" s="321"/>
      <c r="E15" s="321"/>
      <c r="F15" s="322"/>
      <c r="G15" s="84">
        <f t="shared" si="0"/>
        <v>0</v>
      </c>
      <c r="H15" s="27"/>
      <c r="I15" s="27"/>
      <c r="J15" s="27"/>
      <c r="K15" s="27"/>
      <c r="L15" s="84">
        <f t="shared" si="1"/>
        <v>0</v>
      </c>
      <c r="M15" s="27"/>
      <c r="N15" s="27"/>
      <c r="O15" s="27"/>
      <c r="P15" s="27"/>
      <c r="Q15" s="84">
        <f t="shared" si="2"/>
        <v>0</v>
      </c>
      <c r="R15" s="27"/>
      <c r="S15" s="27"/>
      <c r="T15" s="27"/>
      <c r="U15" s="27"/>
      <c r="V15" s="84">
        <f t="shared" si="3"/>
        <v>0</v>
      </c>
      <c r="W15" s="27"/>
      <c r="X15" s="27"/>
      <c r="Y15" s="27"/>
      <c r="Z15" s="27"/>
      <c r="AA15" s="39">
        <f t="shared" si="4"/>
        <v>0</v>
      </c>
      <c r="AB15" s="84">
        <f t="shared" si="5"/>
        <v>0</v>
      </c>
      <c r="AC15" s="84">
        <f t="shared" si="5"/>
        <v>0</v>
      </c>
      <c r="AD15" s="84">
        <f t="shared" si="5"/>
        <v>0</v>
      </c>
      <c r="AE15" s="84">
        <f t="shared" si="5"/>
        <v>0</v>
      </c>
    </row>
    <row r="16" spans="1:31" ht="21.75" customHeight="1">
      <c r="A16" s="316" t="s">
        <v>162</v>
      </c>
      <c r="B16" s="317"/>
      <c r="C16" s="317"/>
      <c r="D16" s="317"/>
      <c r="E16" s="317"/>
      <c r="F16" s="318"/>
      <c r="G16" s="167">
        <f t="shared" ref="G16:AE16" si="6">SUM(G10:G15)</f>
        <v>0</v>
      </c>
      <c r="H16" s="167">
        <f t="shared" si="6"/>
        <v>0</v>
      </c>
      <c r="I16" s="167">
        <f t="shared" si="6"/>
        <v>0</v>
      </c>
      <c r="J16" s="167">
        <f t="shared" si="6"/>
        <v>0</v>
      </c>
      <c r="K16" s="167">
        <f t="shared" si="6"/>
        <v>0</v>
      </c>
      <c r="L16" s="167">
        <f t="shared" si="6"/>
        <v>0</v>
      </c>
      <c r="M16" s="167">
        <f t="shared" si="6"/>
        <v>0</v>
      </c>
      <c r="N16" s="167">
        <f t="shared" si="6"/>
        <v>0</v>
      </c>
      <c r="O16" s="167">
        <f t="shared" si="6"/>
        <v>0</v>
      </c>
      <c r="P16" s="167">
        <f t="shared" si="6"/>
        <v>0</v>
      </c>
      <c r="Q16" s="167">
        <f t="shared" si="6"/>
        <v>205</v>
      </c>
      <c r="R16" s="167">
        <f t="shared" si="6"/>
        <v>45</v>
      </c>
      <c r="S16" s="167">
        <f t="shared" si="6"/>
        <v>60</v>
      </c>
      <c r="T16" s="167">
        <f t="shared" si="6"/>
        <v>45</v>
      </c>
      <c r="U16" s="167">
        <f t="shared" si="6"/>
        <v>55</v>
      </c>
      <c r="V16" s="167">
        <f t="shared" si="6"/>
        <v>44832</v>
      </c>
      <c r="W16" s="167">
        <f t="shared" si="6"/>
        <v>41460</v>
      </c>
      <c r="X16" s="167">
        <f t="shared" si="6"/>
        <v>1252</v>
      </c>
      <c r="Y16" s="167">
        <f t="shared" si="6"/>
        <v>1225</v>
      </c>
      <c r="Z16" s="167">
        <f t="shared" si="6"/>
        <v>895</v>
      </c>
      <c r="AA16" s="39">
        <f t="shared" si="4"/>
        <v>45037</v>
      </c>
      <c r="AB16" s="167">
        <f t="shared" si="6"/>
        <v>41505</v>
      </c>
      <c r="AC16" s="167">
        <f t="shared" si="6"/>
        <v>1312</v>
      </c>
      <c r="AD16" s="167">
        <f t="shared" si="6"/>
        <v>1270</v>
      </c>
      <c r="AE16" s="167">
        <f t="shared" si="6"/>
        <v>950</v>
      </c>
    </row>
    <row r="17" spans="1:31" ht="21.75" customHeight="1">
      <c r="A17" s="268" t="s">
        <v>392</v>
      </c>
      <c r="B17" s="269"/>
      <c r="C17" s="269"/>
      <c r="D17" s="269"/>
      <c r="E17" s="269"/>
      <c r="F17" s="270"/>
      <c r="G17" s="167">
        <f>G16/AA16*100</f>
        <v>0</v>
      </c>
      <c r="H17" s="88"/>
      <c r="I17" s="88"/>
      <c r="J17" s="88"/>
      <c r="K17" s="88"/>
      <c r="L17" s="167">
        <f>L16/AA16*100</f>
        <v>0</v>
      </c>
      <c r="M17" s="88"/>
      <c r="N17" s="88"/>
      <c r="O17" s="88"/>
      <c r="P17" s="88"/>
      <c r="Q17" s="167">
        <f>Q16/AA16*100</f>
        <v>0.45518129537935476</v>
      </c>
      <c r="R17" s="88"/>
      <c r="S17" s="88"/>
      <c r="T17" s="88"/>
      <c r="U17" s="88"/>
      <c r="V17" s="167">
        <f>V16/AA16*100</f>
        <v>99.544818704620639</v>
      </c>
      <c r="W17" s="148"/>
      <c r="X17" s="148"/>
      <c r="Y17" s="148"/>
      <c r="Z17" s="148"/>
      <c r="AA17" s="167">
        <f>SUM(G17,L17,Q17,V17)</f>
        <v>100</v>
      </c>
      <c r="AB17" s="148"/>
      <c r="AC17" s="148"/>
      <c r="AD17" s="148"/>
      <c r="AE17" s="148"/>
    </row>
    <row r="18" spans="1:31" ht="20.25" customHeight="1"/>
    <row r="19" spans="1:31" ht="20.25" customHeight="1"/>
    <row r="20" spans="1:31" ht="20.25" customHeight="1"/>
    <row r="21" spans="1:31" ht="20.25" customHeight="1"/>
    <row r="22" spans="1:31" ht="20.25" customHeight="1">
      <c r="A22" s="287" t="s">
        <v>393</v>
      </c>
      <c r="B22" s="287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7"/>
      <c r="AC22" s="287"/>
      <c r="AD22" s="287"/>
      <c r="AE22" s="287"/>
    </row>
    <row r="23" spans="1:31" ht="20.25" customHeight="1"/>
    <row r="24" spans="1:31" ht="20.25" customHeight="1">
      <c r="AD24" s="307" t="s">
        <v>350</v>
      </c>
      <c r="AE24" s="307"/>
    </row>
    <row r="25" spans="1:31" ht="20.25" customHeight="1">
      <c r="A25" s="211" t="s">
        <v>377</v>
      </c>
      <c r="B25" s="177" t="s">
        <v>394</v>
      </c>
      <c r="C25" s="177" t="s">
        <v>395</v>
      </c>
      <c r="D25" s="177"/>
      <c r="E25" s="177" t="s">
        <v>396</v>
      </c>
      <c r="F25" s="177"/>
      <c r="G25" s="177" t="s">
        <v>397</v>
      </c>
      <c r="H25" s="177"/>
      <c r="I25" s="177" t="s">
        <v>398</v>
      </c>
      <c r="J25" s="177"/>
      <c r="K25" s="177" t="s">
        <v>399</v>
      </c>
      <c r="L25" s="177"/>
      <c r="M25" s="177"/>
      <c r="N25" s="177"/>
      <c r="O25" s="177"/>
      <c r="P25" s="177"/>
      <c r="Q25" s="177"/>
      <c r="R25" s="177"/>
      <c r="S25" s="177"/>
      <c r="T25" s="177"/>
      <c r="U25" s="183" t="s">
        <v>400</v>
      </c>
      <c r="V25" s="183"/>
      <c r="W25" s="183"/>
      <c r="X25" s="183"/>
      <c r="Y25" s="183"/>
      <c r="Z25" s="183" t="s">
        <v>401</v>
      </c>
      <c r="AA25" s="183"/>
      <c r="AB25" s="183"/>
      <c r="AC25" s="183"/>
      <c r="AD25" s="183"/>
      <c r="AE25" s="183"/>
    </row>
    <row r="26" spans="1:31" ht="20.25" customHeight="1">
      <c r="A26" s="211"/>
      <c r="B26" s="177"/>
      <c r="C26" s="177"/>
      <c r="D26" s="177"/>
      <c r="E26" s="177"/>
      <c r="F26" s="177"/>
      <c r="G26" s="177"/>
      <c r="H26" s="177"/>
      <c r="I26" s="177"/>
      <c r="J26" s="177"/>
      <c r="K26" s="177" t="s">
        <v>402</v>
      </c>
      <c r="L26" s="177"/>
      <c r="M26" s="177" t="s">
        <v>403</v>
      </c>
      <c r="N26" s="177"/>
      <c r="O26" s="177" t="s">
        <v>404</v>
      </c>
      <c r="P26" s="177"/>
      <c r="Q26" s="177"/>
      <c r="R26" s="177"/>
      <c r="S26" s="177"/>
      <c r="T26" s="177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</row>
    <row r="27" spans="1:31" ht="141" customHeight="1">
      <c r="A27" s="211"/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 t="s">
        <v>405</v>
      </c>
      <c r="P27" s="177"/>
      <c r="Q27" s="177" t="s">
        <v>406</v>
      </c>
      <c r="R27" s="177"/>
      <c r="S27" s="177" t="s">
        <v>407</v>
      </c>
      <c r="T27" s="177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</row>
    <row r="28" spans="1:31" ht="20.25" customHeight="1">
      <c r="A28" s="60">
        <v>1</v>
      </c>
      <c r="B28" s="59">
        <v>2</v>
      </c>
      <c r="C28" s="177">
        <v>3</v>
      </c>
      <c r="D28" s="177"/>
      <c r="E28" s="177">
        <v>4</v>
      </c>
      <c r="F28" s="177"/>
      <c r="G28" s="177">
        <v>5</v>
      </c>
      <c r="H28" s="177"/>
      <c r="I28" s="177">
        <v>6</v>
      </c>
      <c r="J28" s="177"/>
      <c r="K28" s="194">
        <v>7</v>
      </c>
      <c r="L28" s="196"/>
      <c r="M28" s="194">
        <v>8</v>
      </c>
      <c r="N28" s="196"/>
      <c r="O28" s="177">
        <v>9</v>
      </c>
      <c r="P28" s="177"/>
      <c r="Q28" s="211">
        <v>10</v>
      </c>
      <c r="R28" s="211"/>
      <c r="S28" s="177">
        <v>11</v>
      </c>
      <c r="T28" s="177"/>
      <c r="U28" s="177">
        <v>12</v>
      </c>
      <c r="V28" s="177"/>
      <c r="W28" s="177"/>
      <c r="X28" s="177"/>
      <c r="Y28" s="177"/>
      <c r="Z28" s="177">
        <v>13</v>
      </c>
      <c r="AA28" s="177"/>
      <c r="AB28" s="177"/>
      <c r="AC28" s="177"/>
      <c r="AD28" s="177"/>
      <c r="AE28" s="177"/>
    </row>
    <row r="29" spans="1:31" ht="20.25" customHeight="1">
      <c r="A29" s="83"/>
      <c r="B29" s="107"/>
      <c r="C29" s="312"/>
      <c r="D29" s="312"/>
      <c r="E29" s="310"/>
      <c r="F29" s="310"/>
      <c r="G29" s="310"/>
      <c r="H29" s="310"/>
      <c r="I29" s="310"/>
      <c r="J29" s="310"/>
      <c r="K29" s="313"/>
      <c r="L29" s="314"/>
      <c r="M29" s="308">
        <f>SUM(O29,Q29,S29)</f>
        <v>0</v>
      </c>
      <c r="N29" s="309"/>
      <c r="O29" s="310"/>
      <c r="P29" s="310"/>
      <c r="Q29" s="310"/>
      <c r="R29" s="310"/>
      <c r="S29" s="310"/>
      <c r="T29" s="310"/>
      <c r="U29" s="241"/>
      <c r="V29" s="241"/>
      <c r="W29" s="241"/>
      <c r="X29" s="241"/>
      <c r="Y29" s="241"/>
      <c r="Z29" s="311"/>
      <c r="AA29" s="311"/>
      <c r="AB29" s="311"/>
      <c r="AC29" s="311"/>
      <c r="AD29" s="311"/>
      <c r="AE29" s="311"/>
    </row>
    <row r="30" spans="1:31" ht="20.25" customHeight="1">
      <c r="A30" s="83"/>
      <c r="B30" s="107"/>
      <c r="C30" s="312"/>
      <c r="D30" s="312"/>
      <c r="E30" s="310"/>
      <c r="F30" s="310"/>
      <c r="G30" s="310"/>
      <c r="H30" s="310"/>
      <c r="I30" s="310"/>
      <c r="J30" s="310"/>
      <c r="K30" s="313"/>
      <c r="L30" s="314"/>
      <c r="M30" s="308">
        <f t="shared" ref="M30:M35" si="7">SUM(O30,Q30,S30)</f>
        <v>0</v>
      </c>
      <c r="N30" s="309"/>
      <c r="O30" s="310"/>
      <c r="P30" s="310"/>
      <c r="Q30" s="310"/>
      <c r="R30" s="310"/>
      <c r="S30" s="310"/>
      <c r="T30" s="310"/>
      <c r="U30" s="241"/>
      <c r="V30" s="241"/>
      <c r="W30" s="241"/>
      <c r="X30" s="241"/>
      <c r="Y30" s="241"/>
      <c r="Z30" s="311"/>
      <c r="AA30" s="311"/>
      <c r="AB30" s="311"/>
      <c r="AC30" s="311"/>
      <c r="AD30" s="311"/>
      <c r="AE30" s="311"/>
    </row>
    <row r="31" spans="1:31" ht="20.25" customHeight="1">
      <c r="A31" s="83"/>
      <c r="B31" s="107"/>
      <c r="C31" s="312"/>
      <c r="D31" s="312"/>
      <c r="E31" s="310"/>
      <c r="F31" s="310"/>
      <c r="G31" s="310"/>
      <c r="H31" s="310"/>
      <c r="I31" s="310"/>
      <c r="J31" s="310"/>
      <c r="K31" s="313"/>
      <c r="L31" s="314"/>
      <c r="M31" s="308">
        <f t="shared" si="7"/>
        <v>0</v>
      </c>
      <c r="N31" s="309"/>
      <c r="O31" s="310"/>
      <c r="P31" s="310"/>
      <c r="Q31" s="310"/>
      <c r="R31" s="310"/>
      <c r="S31" s="310"/>
      <c r="T31" s="310"/>
      <c r="U31" s="241"/>
      <c r="V31" s="241"/>
      <c r="W31" s="241"/>
      <c r="X31" s="241"/>
      <c r="Y31" s="241"/>
      <c r="Z31" s="311"/>
      <c r="AA31" s="311"/>
      <c r="AB31" s="311"/>
      <c r="AC31" s="311"/>
      <c r="AD31" s="311"/>
      <c r="AE31" s="311"/>
    </row>
    <row r="32" spans="1:31" ht="20.25" customHeight="1">
      <c r="A32" s="83"/>
      <c r="B32" s="107"/>
      <c r="C32" s="312"/>
      <c r="D32" s="312"/>
      <c r="E32" s="310"/>
      <c r="F32" s="310"/>
      <c r="G32" s="310"/>
      <c r="H32" s="310"/>
      <c r="I32" s="310"/>
      <c r="J32" s="310"/>
      <c r="K32" s="313"/>
      <c r="L32" s="314"/>
      <c r="M32" s="308">
        <f t="shared" si="7"/>
        <v>0</v>
      </c>
      <c r="N32" s="309"/>
      <c r="O32" s="310"/>
      <c r="P32" s="310"/>
      <c r="Q32" s="310"/>
      <c r="R32" s="310"/>
      <c r="S32" s="310"/>
      <c r="T32" s="310"/>
      <c r="U32" s="241"/>
      <c r="V32" s="241"/>
      <c r="W32" s="241"/>
      <c r="X32" s="241"/>
      <c r="Y32" s="241"/>
      <c r="Z32" s="311"/>
      <c r="AA32" s="311"/>
      <c r="AB32" s="311"/>
      <c r="AC32" s="311"/>
      <c r="AD32" s="311"/>
      <c r="AE32" s="311"/>
    </row>
    <row r="33" spans="1:31" ht="20.25" customHeight="1">
      <c r="A33" s="83"/>
      <c r="B33" s="107"/>
      <c r="C33" s="312"/>
      <c r="D33" s="312"/>
      <c r="E33" s="310"/>
      <c r="F33" s="310"/>
      <c r="G33" s="310"/>
      <c r="H33" s="310"/>
      <c r="I33" s="310"/>
      <c r="J33" s="310"/>
      <c r="K33" s="313"/>
      <c r="L33" s="314"/>
      <c r="M33" s="308">
        <f t="shared" si="7"/>
        <v>0</v>
      </c>
      <c r="N33" s="309"/>
      <c r="O33" s="310"/>
      <c r="P33" s="310"/>
      <c r="Q33" s="310"/>
      <c r="R33" s="310"/>
      <c r="S33" s="310"/>
      <c r="T33" s="310"/>
      <c r="U33" s="241"/>
      <c r="V33" s="241"/>
      <c r="W33" s="241"/>
      <c r="X33" s="241"/>
      <c r="Y33" s="241"/>
      <c r="Z33" s="311"/>
      <c r="AA33" s="311"/>
      <c r="AB33" s="311"/>
      <c r="AC33" s="311"/>
      <c r="AD33" s="311"/>
      <c r="AE33" s="311"/>
    </row>
    <row r="34" spans="1:31" ht="20.25" customHeight="1">
      <c r="A34" s="83"/>
      <c r="B34" s="107"/>
      <c r="C34" s="312"/>
      <c r="D34" s="312"/>
      <c r="E34" s="310"/>
      <c r="F34" s="310"/>
      <c r="G34" s="310"/>
      <c r="H34" s="310"/>
      <c r="I34" s="310"/>
      <c r="J34" s="310"/>
      <c r="K34" s="313"/>
      <c r="L34" s="314"/>
      <c r="M34" s="308">
        <f t="shared" si="7"/>
        <v>0</v>
      </c>
      <c r="N34" s="309"/>
      <c r="O34" s="310"/>
      <c r="P34" s="310"/>
      <c r="Q34" s="310"/>
      <c r="R34" s="310"/>
      <c r="S34" s="310"/>
      <c r="T34" s="310"/>
      <c r="U34" s="241"/>
      <c r="V34" s="241"/>
      <c r="W34" s="241"/>
      <c r="X34" s="241"/>
      <c r="Y34" s="241"/>
      <c r="Z34" s="311"/>
      <c r="AA34" s="311"/>
      <c r="AB34" s="311"/>
      <c r="AC34" s="311"/>
      <c r="AD34" s="311"/>
      <c r="AE34" s="311"/>
    </row>
    <row r="35" spans="1:31" ht="20.25" customHeight="1">
      <c r="A35" s="83"/>
      <c r="B35" s="107"/>
      <c r="C35" s="312"/>
      <c r="D35" s="312"/>
      <c r="E35" s="310"/>
      <c r="F35" s="310"/>
      <c r="G35" s="310"/>
      <c r="H35" s="310"/>
      <c r="I35" s="310"/>
      <c r="J35" s="310"/>
      <c r="K35" s="313"/>
      <c r="L35" s="314"/>
      <c r="M35" s="308">
        <f t="shared" si="7"/>
        <v>0</v>
      </c>
      <c r="N35" s="309"/>
      <c r="O35" s="310"/>
      <c r="P35" s="310"/>
      <c r="Q35" s="310"/>
      <c r="R35" s="310"/>
      <c r="S35" s="310"/>
      <c r="T35" s="310"/>
      <c r="U35" s="241"/>
      <c r="V35" s="241"/>
      <c r="W35" s="241"/>
      <c r="X35" s="241"/>
      <c r="Y35" s="241"/>
      <c r="Z35" s="311"/>
      <c r="AA35" s="311"/>
      <c r="AB35" s="311"/>
      <c r="AC35" s="311"/>
      <c r="AD35" s="311"/>
      <c r="AE35" s="311"/>
    </row>
    <row r="36" spans="1:31" ht="20.25" customHeight="1">
      <c r="A36" s="268" t="s">
        <v>162</v>
      </c>
      <c r="B36" s="269"/>
      <c r="C36" s="269"/>
      <c r="D36" s="270"/>
      <c r="E36" s="304">
        <f>SUM(E29:E35)</f>
        <v>0</v>
      </c>
      <c r="F36" s="304"/>
      <c r="G36" s="304">
        <f>SUM(G29:G35)</f>
        <v>0</v>
      </c>
      <c r="H36" s="304"/>
      <c r="I36" s="304">
        <f>SUM(I29:I35)</f>
        <v>0</v>
      </c>
      <c r="J36" s="304"/>
      <c r="K36" s="304">
        <f>SUM(K29:K35)</f>
        <v>0</v>
      </c>
      <c r="L36" s="304"/>
      <c r="M36" s="304">
        <f>SUM(M29:M35)</f>
        <v>0</v>
      </c>
      <c r="N36" s="304"/>
      <c r="O36" s="304">
        <f>SUM(O29:O35)</f>
        <v>0</v>
      </c>
      <c r="P36" s="304"/>
      <c r="Q36" s="304">
        <f>SUM(Q29:Q35)</f>
        <v>0</v>
      </c>
      <c r="R36" s="304"/>
      <c r="S36" s="304">
        <f>SUM(S29:S35)</f>
        <v>0</v>
      </c>
      <c r="T36" s="304"/>
      <c r="U36" s="305"/>
      <c r="V36" s="305"/>
      <c r="W36" s="305"/>
      <c r="X36" s="305"/>
      <c r="Y36" s="305"/>
      <c r="Z36" s="306"/>
      <c r="AA36" s="306"/>
      <c r="AB36" s="306"/>
      <c r="AC36" s="306"/>
      <c r="AD36" s="306"/>
      <c r="AE36" s="306"/>
    </row>
    <row r="37" spans="1:31" ht="20.25" customHeight="1">
      <c r="A37" s="153"/>
      <c r="B37" s="153"/>
      <c r="C37" s="153"/>
      <c r="D37" s="153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1"/>
      <c r="V37" s="121"/>
      <c r="W37" s="121"/>
      <c r="X37" s="121"/>
      <c r="Y37" s="121"/>
      <c r="Z37" s="122"/>
      <c r="AA37" s="122"/>
      <c r="AB37" s="122"/>
      <c r="AC37" s="122"/>
      <c r="AD37" s="122"/>
      <c r="AE37" s="122"/>
    </row>
    <row r="38" spans="1:31" ht="20.25" customHeight="1">
      <c r="A38" s="153"/>
      <c r="B38" s="153"/>
      <c r="C38" s="153"/>
      <c r="D38" s="153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1"/>
      <c r="V38" s="121"/>
      <c r="W38" s="121"/>
      <c r="X38" s="121"/>
      <c r="Y38" s="121"/>
      <c r="Z38" s="122"/>
      <c r="AA38" s="122"/>
      <c r="AB38" s="122"/>
      <c r="AC38" s="122"/>
      <c r="AD38" s="122"/>
      <c r="AE38" s="122"/>
    </row>
    <row r="39" spans="1:31" ht="20.25" customHeight="1">
      <c r="A39" s="153"/>
      <c r="B39" s="153"/>
      <c r="C39" s="153"/>
      <c r="D39" s="153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1"/>
      <c r="V39" s="121"/>
      <c r="W39" s="121"/>
      <c r="X39" s="121"/>
      <c r="Y39" s="121"/>
      <c r="Z39" s="122"/>
      <c r="AA39" s="122"/>
      <c r="AB39" s="122"/>
      <c r="AC39" s="122"/>
      <c r="AD39" s="122"/>
      <c r="AE39" s="122"/>
    </row>
    <row r="40" spans="1:31" ht="20.25" customHeight="1">
      <c r="A40" s="153"/>
      <c r="B40" s="153"/>
      <c r="C40" s="153"/>
      <c r="D40" s="153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1"/>
      <c r="V40" s="121"/>
      <c r="W40" s="121"/>
      <c r="X40" s="121"/>
      <c r="Y40" s="121"/>
      <c r="Z40" s="122"/>
      <c r="AA40" s="122"/>
      <c r="AB40" s="122"/>
      <c r="AC40" s="122"/>
      <c r="AD40" s="122"/>
      <c r="AE40" s="122"/>
    </row>
    <row r="41" spans="1:31" ht="18.75" customHeight="1">
      <c r="A41" s="296" t="s">
        <v>453</v>
      </c>
      <c r="B41" s="296"/>
      <c r="C41" s="296"/>
      <c r="D41" s="296"/>
      <c r="E41" s="296"/>
      <c r="F41" s="296"/>
      <c r="L41" s="332" t="s">
        <v>408</v>
      </c>
      <c r="M41" s="332"/>
      <c r="N41" s="332"/>
      <c r="O41" s="332"/>
      <c r="P41" s="332"/>
      <c r="Q41" s="332"/>
      <c r="R41" s="100"/>
      <c r="S41" s="100"/>
      <c r="T41" s="100"/>
      <c r="Z41" s="319" t="s">
        <v>454</v>
      </c>
      <c r="AA41" s="319"/>
      <c r="AB41" s="319"/>
      <c r="AC41" s="319"/>
      <c r="AD41" s="319"/>
    </row>
    <row r="42" spans="1:31" ht="18.75" customHeight="1">
      <c r="A42" s="315" t="s">
        <v>146</v>
      </c>
      <c r="B42" s="315"/>
      <c r="C42" s="315"/>
      <c r="D42" s="315"/>
      <c r="L42" s="201" t="s">
        <v>409</v>
      </c>
      <c r="M42" s="201"/>
      <c r="N42" s="201"/>
      <c r="O42" s="201"/>
      <c r="P42" s="201"/>
      <c r="Q42" s="201"/>
      <c r="R42" s="98"/>
      <c r="S42" s="98"/>
      <c r="T42" s="98"/>
      <c r="AA42" s="256" t="s">
        <v>148</v>
      </c>
      <c r="AB42" s="256"/>
      <c r="AC42" s="256"/>
    </row>
    <row r="46" spans="1:31" ht="13.5" thickBot="1"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</row>
  </sheetData>
  <mergeCells count="149">
    <mergeCell ref="Z41:AD41"/>
    <mergeCell ref="A3:AE3"/>
    <mergeCell ref="B9:F9"/>
    <mergeCell ref="B10:F10"/>
    <mergeCell ref="B14:F14"/>
    <mergeCell ref="R7:U7"/>
    <mergeCell ref="B15:F15"/>
    <mergeCell ref="B6:F8"/>
    <mergeCell ref="Q6:U6"/>
    <mergeCell ref="B12:F12"/>
    <mergeCell ref="G7:G8"/>
    <mergeCell ref="B13:F13"/>
    <mergeCell ref="AA6:AE6"/>
    <mergeCell ref="B11:F11"/>
    <mergeCell ref="V6:Z6"/>
    <mergeCell ref="L6:P6"/>
    <mergeCell ref="L7:L8"/>
    <mergeCell ref="M7:P7"/>
    <mergeCell ref="H7:K7"/>
    <mergeCell ref="A41:F41"/>
    <mergeCell ref="L41:Q41"/>
    <mergeCell ref="O27:P27"/>
    <mergeCell ref="Q27:R27"/>
    <mergeCell ref="S27:T27"/>
    <mergeCell ref="L42:Q42"/>
    <mergeCell ref="AB7:AE7"/>
    <mergeCell ref="Q7:Q8"/>
    <mergeCell ref="A42:D42"/>
    <mergeCell ref="AA42:AC42"/>
    <mergeCell ref="AA7:AA8"/>
    <mergeCell ref="A17:F17"/>
    <mergeCell ref="A16:F16"/>
    <mergeCell ref="A6:A8"/>
    <mergeCell ref="W7:Z7"/>
    <mergeCell ref="V7:V8"/>
    <mergeCell ref="G6:K6"/>
    <mergeCell ref="A25:A27"/>
    <mergeCell ref="B25:B27"/>
    <mergeCell ref="C25:D27"/>
    <mergeCell ref="E25:F27"/>
    <mergeCell ref="G25:H27"/>
    <mergeCell ref="I25:J27"/>
    <mergeCell ref="K25:T25"/>
    <mergeCell ref="U25:Y27"/>
    <mergeCell ref="Z25:AE27"/>
    <mergeCell ref="K26:L27"/>
    <mergeCell ref="M26:N27"/>
    <mergeCell ref="O26:T26"/>
    <mergeCell ref="C29:D29"/>
    <mergeCell ref="E29:F29"/>
    <mergeCell ref="G29:H29"/>
    <mergeCell ref="I29:J29"/>
    <mergeCell ref="K29:L29"/>
    <mergeCell ref="C28:D28"/>
    <mergeCell ref="E28:F28"/>
    <mergeCell ref="G28:H28"/>
    <mergeCell ref="I28:J28"/>
    <mergeCell ref="K28:L28"/>
    <mergeCell ref="M29:N29"/>
    <mergeCell ref="O29:P29"/>
    <mergeCell ref="Q29:R29"/>
    <mergeCell ref="S29:T29"/>
    <mergeCell ref="U29:Y29"/>
    <mergeCell ref="Z29:AE29"/>
    <mergeCell ref="O28:P28"/>
    <mergeCell ref="Q28:R28"/>
    <mergeCell ref="S28:T28"/>
    <mergeCell ref="U28:Y28"/>
    <mergeCell ref="Z28:AE28"/>
    <mergeCell ref="M28:N28"/>
    <mergeCell ref="C31:D31"/>
    <mergeCell ref="E31:F31"/>
    <mergeCell ref="G31:H31"/>
    <mergeCell ref="I31:J31"/>
    <mergeCell ref="K31:L31"/>
    <mergeCell ref="C30:D30"/>
    <mergeCell ref="E30:F30"/>
    <mergeCell ref="G30:H30"/>
    <mergeCell ref="I30:J30"/>
    <mergeCell ref="K30:L30"/>
    <mergeCell ref="M31:N31"/>
    <mergeCell ref="O31:P31"/>
    <mergeCell ref="Q31:R31"/>
    <mergeCell ref="S31:T31"/>
    <mergeCell ref="U31:Y31"/>
    <mergeCell ref="Z31:AE31"/>
    <mergeCell ref="O30:P30"/>
    <mergeCell ref="Q30:R30"/>
    <mergeCell ref="S30:T30"/>
    <mergeCell ref="U30:Y30"/>
    <mergeCell ref="Z30:AE30"/>
    <mergeCell ref="M30:N30"/>
    <mergeCell ref="C33:D33"/>
    <mergeCell ref="E33:F33"/>
    <mergeCell ref="G33:H33"/>
    <mergeCell ref="I33:J33"/>
    <mergeCell ref="K33:L33"/>
    <mergeCell ref="C32:D32"/>
    <mergeCell ref="E32:F32"/>
    <mergeCell ref="G32:H32"/>
    <mergeCell ref="I32:J32"/>
    <mergeCell ref="K32:L32"/>
    <mergeCell ref="M34:N34"/>
    <mergeCell ref="M33:N33"/>
    <mergeCell ref="O33:P33"/>
    <mergeCell ref="Q33:R33"/>
    <mergeCell ref="S33:T33"/>
    <mergeCell ref="U33:Y33"/>
    <mergeCell ref="Z33:AE33"/>
    <mergeCell ref="O32:P32"/>
    <mergeCell ref="Q32:R32"/>
    <mergeCell ref="S32:T32"/>
    <mergeCell ref="U32:Y32"/>
    <mergeCell ref="Z32:AE32"/>
    <mergeCell ref="M32:N32"/>
    <mergeCell ref="C35:D35"/>
    <mergeCell ref="E35:F35"/>
    <mergeCell ref="G35:H35"/>
    <mergeCell ref="I35:J35"/>
    <mergeCell ref="K35:L35"/>
    <mergeCell ref="C34:D34"/>
    <mergeCell ref="E34:F34"/>
    <mergeCell ref="G34:H34"/>
    <mergeCell ref="I34:J34"/>
    <mergeCell ref="K34:L34"/>
    <mergeCell ref="A22:AE22"/>
    <mergeCell ref="O36:P36"/>
    <mergeCell ref="Q36:R36"/>
    <mergeCell ref="S36:T36"/>
    <mergeCell ref="U36:Y36"/>
    <mergeCell ref="Z36:AE36"/>
    <mergeCell ref="AD24:AE24"/>
    <mergeCell ref="A36:D36"/>
    <mergeCell ref="E36:F36"/>
    <mergeCell ref="G36:H36"/>
    <mergeCell ref="I36:J36"/>
    <mergeCell ref="K36:L36"/>
    <mergeCell ref="M36:N36"/>
    <mergeCell ref="M35:N35"/>
    <mergeCell ref="O35:P35"/>
    <mergeCell ref="Q35:R35"/>
    <mergeCell ref="S35:T35"/>
    <mergeCell ref="U35:Y35"/>
    <mergeCell ref="Z35:AE35"/>
    <mergeCell ref="O34:P34"/>
    <mergeCell ref="Q34:R34"/>
    <mergeCell ref="S34:T34"/>
    <mergeCell ref="U34:Y34"/>
    <mergeCell ref="Z34:AE34"/>
  </mergeCells>
  <pageMargins left="1.1811023622047245" right="0.31496062992125984" top="0.78740157480314965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Осн. фін. пок.</vt:lpstr>
      <vt:lpstr>I. Інф. до фін.плану</vt:lpstr>
      <vt:lpstr>ІІ. Розп. ч.п. та розр. з бюд.</vt:lpstr>
      <vt:lpstr>ІІІ рух. гр. кшт.</vt:lpstr>
      <vt:lpstr>ІV кап. інвеат. V кред. </vt:lpstr>
      <vt:lpstr>VI-VII джер.кап.інв.</vt:lpstr>
      <vt:lpstr>'Осн. фін. пок.'!Заголовки_для_печати</vt:lpstr>
      <vt:lpstr>'I. Інф. до фін.плану'!Область_печати</vt:lpstr>
      <vt:lpstr>'VI-VII джер.кап.інв.'!Область_печати</vt:lpstr>
      <vt:lpstr>'ІV кап. інвеат. V кред. '!Область_печати</vt:lpstr>
      <vt:lpstr>'ІІ. Розп. ч.п. та розр. з бюд.'!Область_печати</vt:lpstr>
      <vt:lpstr>'Осн. фін. пок.'!Область_печати</vt:lpstr>
    </vt:vector>
  </TitlesOfParts>
  <Manager/>
  <Company>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</dc:creator>
  <cp:keywords/>
  <dc:description/>
  <cp:lastModifiedBy>PC</cp:lastModifiedBy>
  <cp:revision/>
  <cp:lastPrinted>2025-06-30T14:25:21Z</cp:lastPrinted>
  <dcterms:created xsi:type="dcterms:W3CDTF">2003-03-13T16:00:22Z</dcterms:created>
  <dcterms:modified xsi:type="dcterms:W3CDTF">2025-08-26T07:28:05Z</dcterms:modified>
  <cp:category/>
  <cp:contentStatus/>
</cp:coreProperties>
</file>