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837"/>
  </bookViews>
  <sheets>
    <sheet name="Осн. фін. пок." sheetId="14" r:id="rId1"/>
    <sheet name="I. Інф. до фін.плану" sheetId="20" r:id="rId2"/>
    <sheet name="ІІ. Розп. ч.п. та розр. з бюд." sheetId="23" r:id="rId3"/>
    <sheet name="ІІІ рух. гр. кшт." sheetId="26" r:id="rId4"/>
    <sheet name="ІV кап. інвеат. V кред. " sheetId="24" r:id="rId5"/>
    <sheet name="VI-VII джер.кап.інв." sheetId="2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'Осн. фін. пок.'!$38:$40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'I. Інф. до фін.плану'!$A$1:$O$173</definedName>
    <definedName name="_xlnm.Print_Area" localSheetId="5">'VI-VII джер.кап.інв.'!$A$1:$AE$46</definedName>
    <definedName name="_xlnm.Print_Area" localSheetId="4">'ІV кап. інвеат. V кред. '!$A$1:$M$41</definedName>
    <definedName name="_xlnm.Print_Area" localSheetId="2">'ІІ. Розп. ч.п. та розр. з бюд.'!$A$1:$M$59</definedName>
    <definedName name="_xlnm.Print_Area" localSheetId="0">'Осн. фін. пок.'!$A$1:$J$123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8" iterateDelta="9.9999999974897903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4" l="1"/>
  <c r="C112" i="14"/>
  <c r="C105" i="14"/>
  <c r="E7" i="26"/>
  <c r="F105" i="20" l="1"/>
  <c r="C101" i="20"/>
  <c r="C49" i="14"/>
  <c r="G57" i="14"/>
  <c r="G105" i="14"/>
  <c r="G44" i="14"/>
  <c r="F65" i="14"/>
  <c r="D65" i="14"/>
  <c r="C61" i="14"/>
  <c r="C65" i="14"/>
  <c r="C28" i="26" l="1"/>
  <c r="C7" i="26"/>
  <c r="C34" i="26"/>
  <c r="F11" i="23"/>
  <c r="E71" i="20"/>
  <c r="C112" i="20"/>
  <c r="D112" i="20"/>
  <c r="E112" i="20"/>
  <c r="E106" i="20"/>
  <c r="D112" i="14"/>
  <c r="F151" i="20"/>
  <c r="G142" i="20"/>
  <c r="C156" i="20"/>
  <c r="C146" i="20"/>
  <c r="C144" i="20"/>
  <c r="C145" i="20"/>
  <c r="C143" i="20"/>
  <c r="C142" i="20"/>
  <c r="D146" i="20"/>
  <c r="D145" i="20"/>
  <c r="D144" i="20"/>
  <c r="D143" i="20"/>
  <c r="D142" i="20"/>
  <c r="E146" i="20"/>
  <c r="E145" i="20"/>
  <c r="E144" i="20"/>
  <c r="E143" i="20"/>
  <c r="E142" i="20"/>
  <c r="H71" i="20"/>
  <c r="I71" i="20"/>
  <c r="J71" i="20"/>
  <c r="G71" i="20"/>
  <c r="D71" i="20"/>
  <c r="G49" i="20"/>
  <c r="D49" i="20"/>
  <c r="H49" i="20"/>
  <c r="I49" i="20"/>
  <c r="J49" i="20"/>
  <c r="G112" i="20"/>
  <c r="H112" i="20"/>
  <c r="I112" i="20"/>
  <c r="J112" i="20"/>
  <c r="F113" i="20"/>
  <c r="F114" i="20"/>
  <c r="F115" i="20"/>
  <c r="F116" i="20"/>
  <c r="F97" i="20"/>
  <c r="F98" i="20"/>
  <c r="F99" i="20"/>
  <c r="F100" i="20"/>
  <c r="D96" i="20"/>
  <c r="E96" i="20"/>
  <c r="D89" i="20"/>
  <c r="C71" i="20"/>
  <c r="F88" i="20"/>
  <c r="F49" i="20" l="1"/>
  <c r="F72" i="20" l="1"/>
  <c r="F87" i="20"/>
  <c r="F86" i="20"/>
  <c r="F84" i="20"/>
  <c r="F85" i="20"/>
  <c r="F73" i="20"/>
  <c r="F74" i="20"/>
  <c r="F75" i="20"/>
  <c r="F76" i="20"/>
  <c r="F77" i="20"/>
  <c r="F78" i="20"/>
  <c r="F79" i="20"/>
  <c r="F80" i="20"/>
  <c r="F81" i="20"/>
  <c r="F82" i="20"/>
  <c r="F83" i="20"/>
  <c r="F41" i="20"/>
  <c r="D35" i="20"/>
  <c r="G16" i="20"/>
  <c r="C32" i="20"/>
  <c r="C96" i="20" l="1"/>
  <c r="C89" i="20" s="1"/>
  <c r="F36" i="20" l="1"/>
  <c r="F37" i="20"/>
  <c r="F38" i="20"/>
  <c r="F39" i="20"/>
  <c r="F40" i="20"/>
  <c r="F42" i="20"/>
  <c r="F43" i="20"/>
  <c r="F44" i="20"/>
  <c r="F45" i="20"/>
  <c r="F46" i="20"/>
  <c r="F47" i="20"/>
  <c r="F33" i="20"/>
  <c r="F34" i="20"/>
  <c r="F31" i="20"/>
  <c r="E35" i="20"/>
  <c r="G35" i="20"/>
  <c r="H35" i="20"/>
  <c r="I35" i="20"/>
  <c r="J35" i="20"/>
  <c r="D32" i="20"/>
  <c r="D24" i="20" s="1"/>
  <c r="D48" i="20" s="1"/>
  <c r="E32" i="20"/>
  <c r="E24" i="20" s="1"/>
  <c r="G32" i="20"/>
  <c r="H32" i="20"/>
  <c r="I32" i="20"/>
  <c r="J32" i="20"/>
  <c r="C35" i="20"/>
  <c r="C24" i="20" l="1"/>
  <c r="C48" i="20" s="1"/>
  <c r="F32" i="20"/>
  <c r="F35" i="20"/>
  <c r="C42" i="14" l="1"/>
  <c r="D16" i="20"/>
  <c r="C62" i="14"/>
  <c r="F82" i="26"/>
  <c r="C106" i="20"/>
  <c r="C24" i="26"/>
  <c r="G8" i="23"/>
  <c r="H8" i="23"/>
  <c r="I8" i="23"/>
  <c r="D156" i="20"/>
  <c r="E156" i="20"/>
  <c r="D107" i="14"/>
  <c r="E107" i="14"/>
  <c r="F107" i="14"/>
  <c r="D106" i="14"/>
  <c r="E106" i="14"/>
  <c r="F106" i="14"/>
  <c r="C107" i="14"/>
  <c r="G10" i="25"/>
  <c r="G11" i="25"/>
  <c r="G12" i="25"/>
  <c r="G13" i="25"/>
  <c r="G14" i="25"/>
  <c r="G15" i="25"/>
  <c r="M30" i="25"/>
  <c r="M31" i="25"/>
  <c r="M32" i="25"/>
  <c r="M33" i="25"/>
  <c r="M34" i="25"/>
  <c r="M35" i="25"/>
  <c r="G36" i="25"/>
  <c r="I36" i="25"/>
  <c r="K36" i="25"/>
  <c r="O36" i="25"/>
  <c r="Q36" i="25"/>
  <c r="S36" i="25"/>
  <c r="E36" i="25"/>
  <c r="M29" i="25"/>
  <c r="M36" i="25"/>
  <c r="F8" i="23"/>
  <c r="H71" i="26"/>
  <c r="H69" i="26"/>
  <c r="I71" i="26"/>
  <c r="I69" i="26"/>
  <c r="J71" i="26"/>
  <c r="J69" i="26"/>
  <c r="G71" i="26"/>
  <c r="F71" i="26"/>
  <c r="H64" i="26"/>
  <c r="I64" i="26"/>
  <c r="I62" i="26"/>
  <c r="I79" i="26" s="1"/>
  <c r="J64" i="26"/>
  <c r="J62" i="26"/>
  <c r="J79" i="26"/>
  <c r="G64" i="26"/>
  <c r="F64" i="26"/>
  <c r="H53" i="26"/>
  <c r="I53" i="26"/>
  <c r="I50" i="26"/>
  <c r="J53" i="26"/>
  <c r="G53" i="26"/>
  <c r="F53" i="26"/>
  <c r="J50" i="26"/>
  <c r="H42" i="26"/>
  <c r="I42" i="26"/>
  <c r="I60" i="26"/>
  <c r="J42" i="26"/>
  <c r="J60" i="26" s="1"/>
  <c r="G42" i="26"/>
  <c r="H34" i="26"/>
  <c r="H28" i="26"/>
  <c r="I34" i="26"/>
  <c r="I28" i="26"/>
  <c r="J34" i="26"/>
  <c r="J28" i="26"/>
  <c r="G34" i="26"/>
  <c r="G28" i="26"/>
  <c r="H24" i="26"/>
  <c r="I24" i="26"/>
  <c r="I20" i="26" s="1"/>
  <c r="J24" i="26"/>
  <c r="J20" i="26" s="1"/>
  <c r="G24" i="26"/>
  <c r="F24" i="26"/>
  <c r="H15" i="26"/>
  <c r="I15" i="26"/>
  <c r="I7" i="26"/>
  <c r="J15" i="26"/>
  <c r="J7" i="26"/>
  <c r="J40" i="26"/>
  <c r="J80" i="26"/>
  <c r="J83" i="26"/>
  <c r="G15" i="26"/>
  <c r="F15" i="26"/>
  <c r="G7" i="26"/>
  <c r="D15" i="26"/>
  <c r="D7" i="26"/>
  <c r="E15" i="26"/>
  <c r="D71" i="26"/>
  <c r="D69" i="26"/>
  <c r="E71" i="26"/>
  <c r="E69" i="26"/>
  <c r="D64" i="26"/>
  <c r="D62" i="26"/>
  <c r="D79" i="26"/>
  <c r="E64" i="26"/>
  <c r="E62" i="26"/>
  <c r="E79" i="26"/>
  <c r="D53" i="26"/>
  <c r="D50" i="26"/>
  <c r="E53" i="26"/>
  <c r="E50" i="26"/>
  <c r="D42" i="26"/>
  <c r="E42" i="26"/>
  <c r="E60" i="26" s="1"/>
  <c r="D34" i="26"/>
  <c r="D28" i="26"/>
  <c r="E34" i="26"/>
  <c r="E28" i="26"/>
  <c r="D24" i="26"/>
  <c r="D20" i="26"/>
  <c r="E24" i="26"/>
  <c r="E20" i="26"/>
  <c r="E40" i="26"/>
  <c r="E80" i="26"/>
  <c r="E83" i="26"/>
  <c r="F12" i="26"/>
  <c r="F13" i="26"/>
  <c r="L10" i="25"/>
  <c r="Q10" i="25"/>
  <c r="V10" i="25"/>
  <c r="AB10" i="25"/>
  <c r="AC10" i="25"/>
  <c r="AD10" i="25"/>
  <c r="AE10" i="25"/>
  <c r="L11" i="25"/>
  <c r="Q11" i="25"/>
  <c r="V11" i="25"/>
  <c r="AB11" i="25"/>
  <c r="AC11" i="25"/>
  <c r="AD11" i="25"/>
  <c r="AE11" i="25"/>
  <c r="L12" i="25"/>
  <c r="Q12" i="25"/>
  <c r="V12" i="25"/>
  <c r="AB12" i="25"/>
  <c r="AC12" i="25"/>
  <c r="AD12" i="25"/>
  <c r="AE12" i="25"/>
  <c r="L13" i="25"/>
  <c r="Q13" i="25"/>
  <c r="V13" i="25"/>
  <c r="AB13" i="25"/>
  <c r="AC13" i="25"/>
  <c r="AD13" i="25"/>
  <c r="AE13" i="25"/>
  <c r="L14" i="25"/>
  <c r="Q14" i="25"/>
  <c r="V14" i="25"/>
  <c r="AB14" i="25"/>
  <c r="AC14" i="25"/>
  <c r="AD14" i="25"/>
  <c r="AE14" i="25"/>
  <c r="L15" i="25"/>
  <c r="L16" i="25" s="1"/>
  <c r="Q15" i="25"/>
  <c r="V15" i="25"/>
  <c r="AB15" i="25"/>
  <c r="AC15" i="25"/>
  <c r="AD15" i="25"/>
  <c r="AE15" i="25"/>
  <c r="H16" i="25"/>
  <c r="I16" i="25"/>
  <c r="J16" i="25"/>
  <c r="K16" i="25"/>
  <c r="M16" i="25"/>
  <c r="N16" i="25"/>
  <c r="O16" i="25"/>
  <c r="P16" i="25"/>
  <c r="R16" i="25"/>
  <c r="S16" i="25"/>
  <c r="T16" i="25"/>
  <c r="U16" i="25"/>
  <c r="W16" i="25"/>
  <c r="X16" i="25"/>
  <c r="Y16" i="25"/>
  <c r="Z16" i="25"/>
  <c r="F7" i="24"/>
  <c r="C55" i="14"/>
  <c r="G7" i="24"/>
  <c r="D55" i="14"/>
  <c r="H7" i="24"/>
  <c r="E55" i="14"/>
  <c r="J7" i="24"/>
  <c r="K7" i="24"/>
  <c r="L7" i="24"/>
  <c r="M7" i="24"/>
  <c r="I8" i="24"/>
  <c r="I9" i="24"/>
  <c r="I10" i="24"/>
  <c r="I11" i="24"/>
  <c r="I12" i="24"/>
  <c r="I13" i="24"/>
  <c r="B29" i="24"/>
  <c r="L29" i="24"/>
  <c r="M29" i="24"/>
  <c r="K29" i="24"/>
  <c r="B30" i="24"/>
  <c r="L30" i="24"/>
  <c r="M30" i="24"/>
  <c r="K30" i="24"/>
  <c r="B32" i="24"/>
  <c r="L32" i="24"/>
  <c r="M32" i="24"/>
  <c r="K32" i="24"/>
  <c r="B33" i="24"/>
  <c r="L33" i="24"/>
  <c r="M33" i="24"/>
  <c r="K33" i="24"/>
  <c r="B35" i="24"/>
  <c r="L35" i="24"/>
  <c r="M35" i="24"/>
  <c r="K35" i="24"/>
  <c r="B36" i="24"/>
  <c r="L36" i="24"/>
  <c r="M36" i="24"/>
  <c r="K36" i="24"/>
  <c r="F8" i="26"/>
  <c r="F9" i="26"/>
  <c r="F10" i="26"/>
  <c r="F11" i="26"/>
  <c r="F14" i="26"/>
  <c r="C15" i="26"/>
  <c r="F16" i="26"/>
  <c r="F17" i="26"/>
  <c r="F18" i="26"/>
  <c r="F19" i="26"/>
  <c r="F21" i="26"/>
  <c r="F22" i="26"/>
  <c r="F23" i="26"/>
  <c r="F25" i="26"/>
  <c r="F26" i="26"/>
  <c r="F27" i="26"/>
  <c r="F29" i="26"/>
  <c r="F30" i="26"/>
  <c r="F31" i="26"/>
  <c r="F32" i="26"/>
  <c r="F33" i="26"/>
  <c r="C20" i="26"/>
  <c r="C40" i="26" s="1"/>
  <c r="F36" i="26"/>
  <c r="F34" i="26"/>
  <c r="F37" i="26"/>
  <c r="F38" i="26"/>
  <c r="F39" i="26"/>
  <c r="C42" i="26"/>
  <c r="F43" i="26"/>
  <c r="F44" i="26"/>
  <c r="F45" i="26"/>
  <c r="F46" i="26"/>
  <c r="F47" i="26"/>
  <c r="F48" i="26"/>
  <c r="F49" i="26"/>
  <c r="F51" i="26"/>
  <c r="F52" i="26"/>
  <c r="C53" i="26"/>
  <c r="C50" i="26"/>
  <c r="C60" i="26"/>
  <c r="F54" i="26"/>
  <c r="F55" i="26"/>
  <c r="F56" i="26"/>
  <c r="F57" i="26"/>
  <c r="F58" i="26"/>
  <c r="F59" i="26"/>
  <c r="F63" i="26"/>
  <c r="C64" i="26"/>
  <c r="C62" i="26" s="1"/>
  <c r="F65" i="26"/>
  <c r="F66" i="26"/>
  <c r="F67" i="26"/>
  <c r="F68" i="26"/>
  <c r="F70" i="26"/>
  <c r="C71" i="26"/>
  <c r="C69" i="26"/>
  <c r="F72" i="26"/>
  <c r="F73" i="26"/>
  <c r="F74" i="26"/>
  <c r="F75" i="26"/>
  <c r="F76" i="26"/>
  <c r="F77" i="26"/>
  <c r="F78" i="26"/>
  <c r="J8" i="23"/>
  <c r="K8" i="23"/>
  <c r="L8" i="23"/>
  <c r="M8" i="23"/>
  <c r="I10" i="23"/>
  <c r="I11" i="23"/>
  <c r="G11" i="23"/>
  <c r="H11" i="23"/>
  <c r="J11" i="23"/>
  <c r="K11" i="23"/>
  <c r="L11" i="23"/>
  <c r="M11" i="23"/>
  <c r="F12" i="23"/>
  <c r="F22" i="23"/>
  <c r="G12" i="23"/>
  <c r="H12" i="23"/>
  <c r="J12" i="23"/>
  <c r="J22" i="23" s="1"/>
  <c r="K12" i="23"/>
  <c r="L12" i="23"/>
  <c r="M12" i="23"/>
  <c r="I13" i="23"/>
  <c r="I14" i="23"/>
  <c r="I15" i="23"/>
  <c r="I16" i="23"/>
  <c r="I17" i="23"/>
  <c r="I18" i="23"/>
  <c r="I19" i="23"/>
  <c r="I20" i="23"/>
  <c r="I21" i="23"/>
  <c r="F24" i="23"/>
  <c r="G24" i="23"/>
  <c r="H24" i="23"/>
  <c r="J24" i="23"/>
  <c r="K24" i="23"/>
  <c r="L24" i="23"/>
  <c r="M24" i="23"/>
  <c r="I25" i="23"/>
  <c r="I26" i="23"/>
  <c r="I27" i="23"/>
  <c r="I28" i="23"/>
  <c r="I29" i="23"/>
  <c r="F51" i="14"/>
  <c r="I30" i="23"/>
  <c r="I31" i="23"/>
  <c r="I32" i="23"/>
  <c r="I33" i="23"/>
  <c r="F34" i="23"/>
  <c r="G34" i="23"/>
  <c r="H34" i="23"/>
  <c r="J34" i="23"/>
  <c r="K34" i="23"/>
  <c r="L34" i="23"/>
  <c r="M34" i="23"/>
  <c r="I35" i="23"/>
  <c r="I36" i="23"/>
  <c r="I37" i="23"/>
  <c r="I38" i="23"/>
  <c r="F39" i="23"/>
  <c r="G39" i="23"/>
  <c r="H39" i="23"/>
  <c r="J39" i="23"/>
  <c r="J47" i="23"/>
  <c r="K39" i="23"/>
  <c r="K47" i="23" s="1"/>
  <c r="L39" i="23"/>
  <c r="M39" i="23"/>
  <c r="I40" i="23"/>
  <c r="F52" i="14"/>
  <c r="I41" i="23"/>
  <c r="I42" i="23"/>
  <c r="I43" i="23"/>
  <c r="F44" i="23"/>
  <c r="G44" i="23"/>
  <c r="H44" i="23"/>
  <c r="I44" i="23"/>
  <c r="I45" i="23"/>
  <c r="I46" i="23"/>
  <c r="J16" i="20"/>
  <c r="M16" i="20"/>
  <c r="C43" i="14"/>
  <c r="D43" i="14"/>
  <c r="G24" i="20"/>
  <c r="H24" i="20"/>
  <c r="I24" i="20"/>
  <c r="I48" i="20"/>
  <c r="J24" i="20"/>
  <c r="F25" i="20"/>
  <c r="F26" i="20"/>
  <c r="F27" i="20"/>
  <c r="F28" i="20"/>
  <c r="F29" i="20"/>
  <c r="F30" i="20"/>
  <c r="E48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C49" i="20"/>
  <c r="E89" i="20"/>
  <c r="E49" i="20" s="1"/>
  <c r="G89" i="20"/>
  <c r="H89" i="20"/>
  <c r="I89" i="20"/>
  <c r="J89" i="20"/>
  <c r="F90" i="20"/>
  <c r="F91" i="20"/>
  <c r="F92" i="20"/>
  <c r="F93" i="20"/>
  <c r="F94" i="20"/>
  <c r="F95" i="20"/>
  <c r="F96" i="20"/>
  <c r="D101" i="20"/>
  <c r="E101" i="20"/>
  <c r="G101" i="20"/>
  <c r="H101" i="20"/>
  <c r="I101" i="20"/>
  <c r="J101" i="20"/>
  <c r="F101" i="20" s="1"/>
  <c r="F102" i="20"/>
  <c r="F143" i="20"/>
  <c r="F103" i="20"/>
  <c r="F145" i="20"/>
  <c r="F104" i="20"/>
  <c r="D106" i="20"/>
  <c r="F107" i="20"/>
  <c r="F144" i="20" s="1"/>
  <c r="F108" i="20"/>
  <c r="F146" i="20"/>
  <c r="F109" i="20"/>
  <c r="F110" i="20"/>
  <c r="F111" i="20"/>
  <c r="F119" i="20"/>
  <c r="F120" i="20"/>
  <c r="F121" i="20"/>
  <c r="F122" i="20"/>
  <c r="C123" i="20"/>
  <c r="D123" i="20"/>
  <c r="D137" i="20" s="1"/>
  <c r="E123" i="20"/>
  <c r="G123" i="20"/>
  <c r="H123" i="20"/>
  <c r="H137" i="20"/>
  <c r="I123" i="20"/>
  <c r="I137" i="20" s="1"/>
  <c r="J123" i="20"/>
  <c r="F124" i="20"/>
  <c r="F125" i="20"/>
  <c r="C126" i="20"/>
  <c r="D126" i="20"/>
  <c r="E126" i="20"/>
  <c r="G126" i="20"/>
  <c r="H126" i="20"/>
  <c r="I126" i="20"/>
  <c r="J126" i="20"/>
  <c r="F127" i="20"/>
  <c r="F128" i="20"/>
  <c r="F130" i="20"/>
  <c r="F131" i="20"/>
  <c r="F132" i="20"/>
  <c r="F133" i="20"/>
  <c r="F139" i="20"/>
  <c r="H142" i="20"/>
  <c r="I142" i="20"/>
  <c r="J142" i="20"/>
  <c r="G143" i="20"/>
  <c r="H143" i="20"/>
  <c r="I143" i="20"/>
  <c r="J143" i="20"/>
  <c r="G144" i="20"/>
  <c r="H144" i="20"/>
  <c r="I144" i="20"/>
  <c r="J144" i="20"/>
  <c r="G145" i="20"/>
  <c r="H145" i="20"/>
  <c r="I145" i="20"/>
  <c r="J145" i="20"/>
  <c r="G146" i="20"/>
  <c r="H146" i="20"/>
  <c r="I146" i="20"/>
  <c r="J146" i="20"/>
  <c r="F149" i="20"/>
  <c r="F150" i="20"/>
  <c r="F152" i="20"/>
  <c r="F99" i="14" s="1"/>
  <c r="F153" i="20"/>
  <c r="F154" i="20"/>
  <c r="F142" i="20" s="1"/>
  <c r="F155" i="20"/>
  <c r="G156" i="20"/>
  <c r="H156" i="20"/>
  <c r="I156" i="20"/>
  <c r="J156" i="20"/>
  <c r="D42" i="14"/>
  <c r="D44" i="14"/>
  <c r="E42" i="14"/>
  <c r="E43" i="14"/>
  <c r="H44" i="14"/>
  <c r="I44" i="14"/>
  <c r="J44" i="14"/>
  <c r="C48" i="14"/>
  <c r="D48" i="14"/>
  <c r="E48" i="14"/>
  <c r="F48" i="14"/>
  <c r="D49" i="14"/>
  <c r="E49" i="14"/>
  <c r="F49" i="14"/>
  <c r="C50" i="14"/>
  <c r="D50" i="14"/>
  <c r="E50" i="14"/>
  <c r="F50" i="14"/>
  <c r="C51" i="14"/>
  <c r="D51" i="14"/>
  <c r="E51" i="14"/>
  <c r="C52" i="14"/>
  <c r="D52" i="14"/>
  <c r="E52" i="14"/>
  <c r="H57" i="14"/>
  <c r="I57" i="14"/>
  <c r="J57" i="14"/>
  <c r="D61" i="14"/>
  <c r="E61" i="14"/>
  <c r="F61" i="14"/>
  <c r="D62" i="14"/>
  <c r="E62" i="14"/>
  <c r="F62" i="14"/>
  <c r="E65" i="14"/>
  <c r="C83" i="14"/>
  <c r="D83" i="14"/>
  <c r="E83" i="14"/>
  <c r="C87" i="14"/>
  <c r="D87" i="14"/>
  <c r="E87" i="14"/>
  <c r="C93" i="14"/>
  <c r="D93" i="14"/>
  <c r="E93" i="14"/>
  <c r="F93" i="14"/>
  <c r="C99" i="14"/>
  <c r="D99" i="14"/>
  <c r="D105" i="14"/>
  <c r="E99" i="14"/>
  <c r="E105" i="14"/>
  <c r="F105" i="14"/>
  <c r="H105" i="14"/>
  <c r="I105" i="14"/>
  <c r="J105" i="14"/>
  <c r="C108" i="14"/>
  <c r="D108" i="14"/>
  <c r="E108" i="14"/>
  <c r="F108" i="14"/>
  <c r="E112" i="14"/>
  <c r="F112" i="14"/>
  <c r="C113" i="14"/>
  <c r="D113" i="14"/>
  <c r="E113" i="14"/>
  <c r="F113" i="14"/>
  <c r="L47" i="23"/>
  <c r="G137" i="20"/>
  <c r="H48" i="20"/>
  <c r="H62" i="26"/>
  <c r="H79" i="26"/>
  <c r="G50" i="26"/>
  <c r="G60" i="26"/>
  <c r="E44" i="14"/>
  <c r="H20" i="26"/>
  <c r="D60" i="26"/>
  <c r="J137" i="20"/>
  <c r="H7" i="26"/>
  <c r="H40" i="26" s="1"/>
  <c r="H50" i="26"/>
  <c r="H60" i="26"/>
  <c r="F60" i="26"/>
  <c r="F42" i="26"/>
  <c r="G62" i="26"/>
  <c r="F62" i="26"/>
  <c r="AD16" i="25"/>
  <c r="AE16" i="25"/>
  <c r="J37" i="24"/>
  <c r="F90" i="14"/>
  <c r="F89" i="14"/>
  <c r="F86" i="14"/>
  <c r="F85" i="14"/>
  <c r="M34" i="24"/>
  <c r="M31" i="24"/>
  <c r="B34" i="24"/>
  <c r="L34" i="24"/>
  <c r="B31" i="24"/>
  <c r="L31" i="24"/>
  <c r="K31" i="24" s="1"/>
  <c r="I37" i="24"/>
  <c r="G37" i="24"/>
  <c r="H37" i="24"/>
  <c r="F37" i="24"/>
  <c r="F88" i="14"/>
  <c r="F87" i="14"/>
  <c r="E37" i="24"/>
  <c r="F84" i="14"/>
  <c r="F83" i="14"/>
  <c r="D37" i="24"/>
  <c r="M28" i="24"/>
  <c r="M37" i="24" s="1"/>
  <c r="L28" i="24"/>
  <c r="L37" i="24"/>
  <c r="F91" i="14"/>
  <c r="B28" i="24"/>
  <c r="B37" i="24"/>
  <c r="C37" i="24"/>
  <c r="F82" i="14"/>
  <c r="C44" i="14"/>
  <c r="C79" i="26"/>
  <c r="F28" i="26"/>
  <c r="G20" i="26"/>
  <c r="D40" i="26"/>
  <c r="D80" i="26"/>
  <c r="D83" i="26"/>
  <c r="C80" i="26"/>
  <c r="C83" i="26" s="1"/>
  <c r="K34" i="24"/>
  <c r="AA13" i="25"/>
  <c r="K28" i="24"/>
  <c r="K37" i="24"/>
  <c r="AA10" i="25"/>
  <c r="F50" i="26"/>
  <c r="J48" i="20"/>
  <c r="G48" i="20"/>
  <c r="I40" i="26"/>
  <c r="I80" i="26"/>
  <c r="I83" i="26"/>
  <c r="G69" i="26"/>
  <c r="F42" i="14"/>
  <c r="E138" i="20"/>
  <c r="D138" i="20"/>
  <c r="F69" i="26"/>
  <c r="G79" i="26"/>
  <c r="F79" i="26"/>
  <c r="G40" i="26"/>
  <c r="F20" i="26"/>
  <c r="F40" i="26"/>
  <c r="F80" i="26"/>
  <c r="F83" i="26"/>
  <c r="G80" i="26"/>
  <c r="G83" i="26"/>
  <c r="C118" i="20" l="1"/>
  <c r="C129" i="20" s="1"/>
  <c r="C134" i="20" s="1"/>
  <c r="E137" i="20"/>
  <c r="D118" i="20"/>
  <c r="D129" i="20" s="1"/>
  <c r="D134" i="20" s="1"/>
  <c r="D46" i="14" s="1"/>
  <c r="C138" i="20"/>
  <c r="C141" i="20"/>
  <c r="C147" i="20" s="1"/>
  <c r="F89" i="20"/>
  <c r="F71" i="20"/>
  <c r="F24" i="20"/>
  <c r="F43" i="14" s="1"/>
  <c r="F44" i="14" s="1"/>
  <c r="C137" i="20"/>
  <c r="F48" i="20"/>
  <c r="H80" i="26"/>
  <c r="H83" i="26" s="1"/>
  <c r="F156" i="20"/>
  <c r="F126" i="20"/>
  <c r="F123" i="20"/>
  <c r="F137" i="20" s="1"/>
  <c r="E118" i="20"/>
  <c r="I39" i="23"/>
  <c r="G47" i="23"/>
  <c r="D53" i="14" s="1"/>
  <c r="F47" i="23"/>
  <c r="C53" i="14" s="1"/>
  <c r="M47" i="23"/>
  <c r="I47" i="23" s="1"/>
  <c r="F53" i="14" s="1"/>
  <c r="I34" i="23"/>
  <c r="H47" i="23"/>
  <c r="E53" i="14" s="1"/>
  <c r="I24" i="23"/>
  <c r="I12" i="23"/>
  <c r="M22" i="23"/>
  <c r="L22" i="23"/>
  <c r="K22" i="23"/>
  <c r="H22" i="23"/>
  <c r="I22" i="23"/>
  <c r="I7" i="24"/>
  <c r="F55" i="14" s="1"/>
  <c r="AA15" i="25"/>
  <c r="AA14" i="25"/>
  <c r="AB16" i="25"/>
  <c r="V16" i="25"/>
  <c r="AA12" i="25"/>
  <c r="AC16" i="25"/>
  <c r="AA11" i="25"/>
  <c r="Q16" i="25"/>
  <c r="F7" i="26"/>
  <c r="G16" i="25"/>
  <c r="G22" i="23"/>
  <c r="C136" i="20" l="1"/>
  <c r="C46" i="14"/>
  <c r="C58" i="14" s="1"/>
  <c r="C45" i="14"/>
  <c r="C60" i="14" s="1"/>
  <c r="D141" i="20"/>
  <c r="D147" i="20" s="1"/>
  <c r="D45" i="14" s="1"/>
  <c r="D60" i="14" s="1"/>
  <c r="C57" i="14"/>
  <c r="C135" i="20"/>
  <c r="AA16" i="25"/>
  <c r="E129" i="20"/>
  <c r="E134" i="20" s="1"/>
  <c r="E141" i="20"/>
  <c r="E147" i="20" s="1"/>
  <c r="E45" i="14" s="1"/>
  <c r="E60" i="14" s="1"/>
  <c r="D136" i="20" l="1"/>
  <c r="D135" i="20"/>
  <c r="C59" i="14"/>
  <c r="E136" i="20"/>
  <c r="E46" i="14"/>
  <c r="E135" i="20"/>
  <c r="L17" i="25"/>
  <c r="G17" i="25"/>
  <c r="AA17" i="25" s="1"/>
  <c r="Q17" i="25"/>
  <c r="V17" i="25"/>
  <c r="D58" i="14" l="1"/>
  <c r="D59" i="14"/>
  <c r="D57" i="14"/>
  <c r="E57" i="14"/>
  <c r="E59" i="14"/>
  <c r="E58" i="14"/>
  <c r="G106" i="20"/>
  <c r="G118" i="20"/>
  <c r="G129" i="20" s="1"/>
  <c r="G134" i="20" s="1"/>
  <c r="G141" i="20"/>
  <c r="G147" i="20" s="1"/>
  <c r="G136" i="20" l="1"/>
  <c r="G135" i="20"/>
  <c r="G138" i="20"/>
  <c r="F112" i="20"/>
  <c r="J106" i="20"/>
  <c r="J138" i="20" s="1"/>
  <c r="J118" i="20"/>
  <c r="J141" i="20" s="1"/>
  <c r="J147" i="20" s="1"/>
  <c r="J129" i="20"/>
  <c r="J134" i="20"/>
  <c r="J135" i="20" s="1"/>
  <c r="J136" i="20"/>
  <c r="I106" i="20"/>
  <c r="I138" i="20" s="1"/>
  <c r="I118" i="20"/>
  <c r="I141" i="20" s="1"/>
  <c r="I147" i="20" s="1"/>
  <c r="I129" i="20"/>
  <c r="I134" i="20"/>
  <c r="I136" i="20" s="1"/>
  <c r="I135" i="20"/>
  <c r="H106" i="20"/>
  <c r="F106" i="20"/>
  <c r="F138" i="20" s="1"/>
  <c r="F118" i="20"/>
  <c r="F141" i="20" s="1"/>
  <c r="F129" i="20"/>
  <c r="F134" i="20"/>
  <c r="F46" i="14"/>
  <c r="F58" i="14"/>
  <c r="F147" i="20" l="1"/>
  <c r="F45" i="14" s="1"/>
  <c r="F60" i="14" s="1"/>
  <c r="F59" i="14"/>
  <c r="F57" i="14"/>
  <c r="F136" i="20"/>
  <c r="F135" i="20"/>
  <c r="H138" i="20"/>
  <c r="H118" i="20"/>
  <c r="H141" i="20" l="1"/>
  <c r="H147" i="20" s="1"/>
  <c r="H129" i="20"/>
  <c r="H134" i="20" s="1"/>
  <c r="H135" i="20" l="1"/>
  <c r="H136" i="20"/>
</calcChain>
</file>

<file path=xl/sharedStrings.xml><?xml version="1.0" encoding="utf-8"?>
<sst xmlns="http://schemas.openxmlformats.org/spreadsheetml/2006/main" count="1314" uniqueCount="522">
  <si>
    <t xml:space="preserve">ПОГОДЖЕНО </t>
  </si>
  <si>
    <t>Додаток 1</t>
  </si>
  <si>
    <t xml:space="preserve">до Порядку складання, затвердження </t>
  </si>
  <si>
    <t xml:space="preserve">та контролю виконання фінансового плану </t>
  </si>
  <si>
    <t>(найменування органу, яким погоджено фінансовий план)</t>
  </si>
  <si>
    <t>суб'єкта господарювання державного сектору економіки</t>
  </si>
  <si>
    <t>(пункт 2)</t>
  </si>
  <si>
    <t>М. П. (посада, прізвище та власне ім'я, дата, підпис)</t>
  </si>
  <si>
    <t xml:space="preserve">РОЗГЛЯНУТО / ПОГОДЖЕНО  </t>
  </si>
  <si>
    <t xml:space="preserve">ЗАТВЕРДЖЕНО  </t>
  </si>
  <si>
    <t>(найменування органу, яким затверджено фінансовий план)</t>
  </si>
  <si>
    <t>Код</t>
  </si>
  <si>
    <t>Внесення змін до затвердженного фінансового плану</t>
  </si>
  <si>
    <t xml:space="preserve">Підприємство  </t>
  </si>
  <si>
    <t xml:space="preserve">за ЄДРПОУ </t>
  </si>
  <si>
    <t>основний ФП
(дата затвердження)</t>
  </si>
  <si>
    <t xml:space="preserve">Організаційно-правова форма </t>
  </si>
  <si>
    <t>за КОПФГ</t>
  </si>
  <si>
    <t>змінений ФП
(дата затвердження)</t>
  </si>
  <si>
    <t xml:space="preserve">Суб'єкт управління </t>
  </si>
  <si>
    <t>за СПОДУ</t>
  </si>
  <si>
    <t xml:space="preserve">Вид економічної діяльності    </t>
  </si>
  <si>
    <t xml:space="preserve">за  КВЕД  </t>
  </si>
  <si>
    <t xml:space="preserve">Галузь     </t>
  </si>
  <si>
    <t>Одиниця виміру, тис. грн</t>
  </si>
  <si>
    <t>Розмір державної частки у статутному капіталі</t>
  </si>
  <si>
    <t>Середньооблікова кількість штатних працівників</t>
  </si>
  <si>
    <t>Місцезнаходження</t>
  </si>
  <si>
    <t xml:space="preserve">Телефон </t>
  </si>
  <si>
    <t>Стандарти звітності П(с)БОУ</t>
  </si>
  <si>
    <t xml:space="preserve">Прізвище та власне ім'я керівника </t>
  </si>
  <si>
    <t>Стандарти звітності МСФЗ</t>
  </si>
  <si>
    <t xml:space="preserve">ФІНАНСОВИЙ ПЛАН </t>
  </si>
  <si>
    <t>Основні фінансові показники</t>
  </si>
  <si>
    <t>Найменування показника</t>
  </si>
  <si>
    <t xml:space="preserve">Код рядка </t>
  </si>
  <si>
    <t>Прогноз
на поточний рік</t>
  </si>
  <si>
    <t>Показники діяльності на стратегічну перспективу</t>
  </si>
  <si>
    <t>плановий рік +1 рік</t>
  </si>
  <si>
    <t>плановий рік +2 роки</t>
  </si>
  <si>
    <t>плановий рік +3 роки</t>
  </si>
  <si>
    <t>плановий рік +4 роки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</si>
  <si>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</si>
  <si>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</si>
  <si>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</si>
  <si>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</si>
  <si>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EBITDA</t>
  </si>
  <si>
    <t>x</t>
  </si>
  <si>
    <t>Чистий фінансовий результат</t>
  </si>
  <si>
    <t xml:space="preserve">ІІ. Сплата податків, зборів та інших обов'язкових платежів 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</si>
  <si>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</si>
  <si>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</si>
  <si>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</si>
  <si>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</si>
  <si>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</si>
  <si>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Усього виплат на користь держави</t>
  </si>
  <si>
    <t>IІІ. Капітальні інвестиції</t>
  </si>
  <si>
    <t>Капітальні інвестиції</t>
  </si>
  <si>
    <t>ІV. Коефіцієнтний аналіз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</si>
  <si>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</si>
  <si>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</si>
  <si>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</si>
  <si>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EBITDA
(EBITDA, рядок 1310 / чистий дохід від реалізації продукції (товарів, робіт, послуг), рядок 1000) х 100, %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</si>
  <si>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</si>
  <si>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зносу основних засобів 
(сума зносу, рядок 6003 / первісна вартість основних засобів, рядок 6002)</t>
  </si>
  <si>
    <t>V.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</si>
  <si>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</si>
  <si>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</si>
  <si>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</si>
  <si>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</si>
  <si>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</si>
  <si>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</si>
  <si>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</si>
  <si>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</si>
  <si>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</si>
  <si>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</si>
  <si>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</si>
  <si>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</si>
  <si>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</si>
  <si>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</si>
  <si>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</si>
  <si>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</si>
  <si>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</si>
  <si>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 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</si>
  <si>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</si>
  <si>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</si>
  <si>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7010</t>
  </si>
  <si>
    <t>довгострокові зобов'язання</t>
  </si>
  <si>
    <t>7011</t>
  </si>
  <si>
    <t>короткострокові зобов'язання</t>
  </si>
  <si>
    <t>7012</t>
  </si>
  <si>
    <t>інші фінансові зобов'язання</t>
  </si>
  <si>
    <t>7013</t>
  </si>
  <si>
    <t>Повернено залучених коштів, усього, у тому числі:</t>
  </si>
  <si>
    <t>7030</t>
  </si>
  <si>
    <t>7021</t>
  </si>
  <si>
    <t>7022</t>
  </si>
  <si>
    <t>7023</t>
  </si>
  <si>
    <t>Заборгованість за кредитами на кінець періоду</t>
  </si>
  <si>
    <t>VII. Дані про персонал та витрати на оплату праці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</si>
  <si>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</si>
  <si>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</si>
  <si>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</si>
  <si>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</si>
  <si>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</si>
  <si>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</si>
  <si>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</si>
  <si>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</si>
  <si>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</si>
  <si>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</si>
  <si>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</si>
  <si>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</si>
  <si>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Витрати на оплату праці</t>
  </si>
  <si>
    <t>8010</t>
  </si>
  <si>
    <t>8011</t>
  </si>
  <si>
    <t>8012</t>
  </si>
  <si>
    <t>8013</t>
  </si>
  <si>
    <t>8014</t>
  </si>
  <si>
    <t>8015</t>
  </si>
  <si>
    <t>Середньомісячні витрати на оплату праці одного працівника (грн), усього, у тому числі:</t>
  </si>
  <si>
    <t>8020</t>
  </si>
  <si>
    <t>член наглядової ради</t>
  </si>
  <si>
    <t>8021</t>
  </si>
  <si>
    <t>член правління</t>
  </si>
  <si>
    <t>8022</t>
  </si>
  <si>
    <t xml:space="preserve">керівник, усього, у тому числі: </t>
  </si>
  <si>
    <t>8023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</si>
  <si>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</si>
  <si>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</si>
  <si>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</si>
  <si>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</si>
  <si>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</si>
  <si>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</si>
  <si>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адміністративно-управлінський працівник</t>
  </si>
  <si>
    <t>8024</t>
  </si>
  <si>
    <t>працівник</t>
  </si>
  <si>
    <t>8025</t>
  </si>
  <si>
    <t>_____________________________</t>
  </si>
  <si>
    <t>(посада)</t>
  </si>
  <si>
    <t>(підпис)</t>
  </si>
  <si>
    <t xml:space="preserve">Власне ім'я ПРІЗВИЩЕ </t>
  </si>
  <si>
    <t>І. Інформація до фінансового плану</t>
  </si>
  <si>
    <t xml:space="preserve">      1.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</si>
  <si>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</si>
  <si>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</si>
  <si>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</si>
  <si>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2. Інформація про бізнес підприємства (код рядка 1000 фінансового плану)</t>
  </si>
  <si>
    <t>Найменування видів діяльності за КВЕД</t>
  </si>
  <si>
    <t>Питома вага в загальному обсязі реалізації, %</t>
  </si>
  <si>
    <t>чистий дохід  від реалізації продукції (товарів, робіт, послуг),     тис. грн</t>
  </si>
  <si>
    <t>ціна одиниці     (вартість  продукції/     наданих послуг), грн</t>
  </si>
  <si>
    <t>Усього</t>
  </si>
  <si>
    <t xml:space="preserve">     3. Розшифрування до запланованого рівня доходів/витрат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</si>
  <si>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</si>
  <si>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</si>
  <si>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</si>
  <si>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</si>
  <si>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</si>
  <si>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</si>
  <si>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Витрати на сировину та основні матеріали</t>
  </si>
  <si>
    <t>(    )</t>
  </si>
  <si>
    <t xml:space="preserve">Витрати на паливо </t>
  </si>
  <si>
    <t>Витрати на електроенергію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</si>
  <si>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</si>
  <si>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</si>
  <si>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</si>
  <si>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Рентна плата (розшифрувати)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</si>
  <si>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</si>
  <si>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</si>
  <si>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</si>
  <si>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</si>
  <si>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</si>
  <si>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</si>
  <si>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</si>
  <si>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</si>
  <si>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</si>
  <si>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</si>
  <si>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</si>
  <si>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</si>
  <si>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</si>
  <si>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</si>
  <si>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</si>
  <si>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</si>
  <si>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</si>
  <si>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</si>
  <si>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</si>
  <si>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</si>
  <si>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</si>
  <si>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</si>
  <si>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</si>
  <si>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</si>
  <si>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</si>
  <si>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</si>
  <si>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</si>
  <si>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</si>
  <si>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</si>
  <si>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</si>
  <si>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</si>
  <si>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</si>
  <si>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</si>
  <si>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курсові різниці</t>
  </si>
  <si>
    <t>нетипові операційні доходи (розшифрувати)</t>
  </si>
  <si>
    <t>інші операційні доходи (розшифрувати)</t>
  </si>
  <si>
    <t>Інші операційні витрати, усього, у тому числі:</t>
  </si>
  <si>
    <t>нетипові операційні витрати 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</si>
  <si>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</si>
  <si>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</si>
  <si>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</si>
  <si>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</si>
  <si>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</si>
  <si>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</si>
  <si>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</si>
  <si>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</si>
  <si>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</si>
  <si>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</si>
  <si>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</si>
  <si>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</si>
  <si>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інші витрати (розшифрувати)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</si>
  <si>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</si>
  <si>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</si>
  <si>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</si>
  <si>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</si>
  <si>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</si>
  <si>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</si>
  <si>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</si>
  <si>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</si>
  <si>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</si>
  <si>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</si>
  <si>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</si>
  <si>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Розрахунок показника EBITDA</t>
  </si>
  <si>
    <t>Фінансовий результат від операційної діяльності, рядок 1100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</si>
  <si>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</si>
  <si>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</si>
  <si>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</si>
  <si>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</si>
  <si>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</si>
  <si>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</si>
  <si>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</si>
  <si>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</si>
  <si>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</si>
  <si>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</si>
  <si>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</si>
  <si>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 xml:space="preserve">                                                         (посада)</t>
  </si>
  <si>
    <t>IІ. Розрахунки з бюджетом</t>
  </si>
  <si>
    <t>Факт минулого року</t>
  </si>
  <si>
    <t>План поточного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</si>
  <si>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</si>
  <si>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</si>
  <si>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 xml:space="preserve">Коригування, зміна облікової політики (розшифрувати)
</t>
  </si>
  <si>
    <t>Скоригований залишок нерозподіленого прибутку (непокритого збитку) на початок звітного періоду, усього, у тому числі: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</si>
  <si>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</si>
  <si>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</si>
  <si>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</si>
  <si>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</si>
  <si>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</si>
  <si>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</si>
  <si>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</si>
  <si>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</si>
  <si>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</si>
  <si>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</si>
  <si>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</si>
  <si>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</si>
  <si>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</si>
  <si>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</si>
  <si>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акцизний податок</t>
  </si>
  <si>
    <t>рентна плата за транспортування</t>
  </si>
  <si>
    <t>рентна плата за користування надрами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</si>
  <si>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</si>
  <si>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</si>
  <si>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</si>
  <si>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</si>
  <si>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</si>
  <si>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</si>
  <si>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</si>
  <si>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</si>
  <si>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</si>
  <si>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</si>
  <si>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</si>
  <si>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</si>
  <si>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 xml:space="preserve">                                     (посада)</t>
  </si>
  <si>
    <t>ІІІ. Рух грошових коштів (за прямим методом)</t>
  </si>
  <si>
    <t>Код рядка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</si>
  <si>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</si>
  <si>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</si>
  <si>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</si>
  <si>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</si>
  <si>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</si>
  <si>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 xml:space="preserve">Цільове фінансування, у тому числі: </t>
  </si>
  <si>
    <t xml:space="preserve">інші надходження (розшифрувати) 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</si>
  <si>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</si>
  <si>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</si>
  <si>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</si>
  <si>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</si>
  <si>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</si>
  <si>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</si>
  <si>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</si>
  <si>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</si>
  <si>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</si>
  <si>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</si>
  <si>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</si>
  <si>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</si>
  <si>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</si>
  <si>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 xml:space="preserve">інші зобов’язання з податків і зборів, у тому числі:
 </t>
  </si>
  <si>
    <t>3156/1</t>
  </si>
  <si>
    <t>3156/2</t>
  </si>
  <si>
    <t>інші платежі (розшифрувати)</t>
  </si>
  <si>
    <t>Повернення коштів до бюджету</t>
  </si>
  <si>
    <t>Інші витрачання (розшифрувати)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</si>
  <si>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</si>
  <si>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</si>
  <si>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</si>
  <si>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</si>
  <si>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</si>
  <si>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</si>
  <si>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</si>
  <si>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</si>
  <si>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</si>
  <si>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</si>
  <si>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</si>
  <si>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</si>
  <si>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</si>
  <si>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</si>
  <si>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</si>
  <si>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</si>
  <si>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інші необоротні активи (розшифрувати)</t>
  </si>
  <si>
    <t>Виплати за деривативами</t>
  </si>
  <si>
    <t>Інші платежі (розшифрувати)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</si>
  <si>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</si>
  <si>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</si>
  <si>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грошових коштів від фінансової діяльності 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</si>
  <si>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</si>
  <si>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</si>
  <si>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</si>
  <si>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</si>
  <si>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</si>
  <si>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</si>
  <si>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</si>
  <si>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</si>
  <si>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</si>
  <si>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Чистий рух грошових коштів за звітний період</t>
  </si>
  <si>
    <t>Залишок коштів на початок періоду</t>
  </si>
  <si>
    <t xml:space="preserve">Вплив зміни валютних курсів на залишок коштів </t>
  </si>
  <si>
    <t>Залишок коштів на кінець періоду</t>
  </si>
  <si>
    <t xml:space="preserve">IV. Капітальні інвестиції </t>
  </si>
  <si>
    <t>тис. грн (без ПДВ)</t>
  </si>
  <si>
    <t>Плановий
рік
(усього)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</si>
  <si>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</si>
  <si>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</si>
  <si>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</si>
  <si>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</si>
  <si>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</si>
  <si>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 xml:space="preserve">придбання (створення) нематеріальних активів </t>
  </si>
  <si>
    <t>модернізація, модифікація (добудова, дообладнання, реконструкція)
основних засобів</t>
  </si>
  <si>
    <t>капітальний ремонт</t>
  </si>
  <si>
    <r>
      <t xml:space="preserve">Керівник   </t>
    </r>
    <r>
      <rPr>
        <sz val="14"/>
        <rFont val="Times New Roman"/>
        <family val="1"/>
        <charset val="204"/>
      </rPr>
      <t>______________________________</t>
    </r>
  </si>
  <si>
    <t xml:space="preserve">          (підпис)</t>
  </si>
  <si>
    <t xml:space="preserve">      V.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</si>
  <si>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</si>
  <si>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</si>
  <si>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План
із залучення коштів</t>
  </si>
  <si>
    <t>План з повернення коштів</t>
  </si>
  <si>
    <t>Заборгованість за кредитами на кінець
 ______ року</t>
  </si>
  <si>
    <t>у тому числі: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</si>
  <si>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</si>
  <si>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</si>
  <si>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</si>
  <si>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</si>
  <si>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</si>
  <si>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</si>
  <si>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</si>
  <si>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</si>
  <si>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</si>
  <si>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VІ. Джерела капітальних інвестицій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</si>
  <si>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</si>
  <si>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</si>
  <si>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</si>
  <si>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</si>
  <si>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</si>
  <si>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</si>
  <si>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</si>
  <si>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</si>
  <si>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</si>
  <si>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</si>
  <si>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</si>
  <si>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придбання (виготовлення) основних засобів  (розшифрувати)</t>
  </si>
  <si>
    <t xml:space="preserve">придбання (виготовлення) інших необоротних матеріальних активів 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</si>
  <si>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</si>
  <si>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дообладнання, реконструкція) (розшифрувати)</t>
  </si>
  <si>
    <t>Відсоток</t>
  </si>
  <si>
    <t>VІІ. Капітальне будівництво (рядок 4010 таблиці IV)</t>
  </si>
  <si>
    <t xml:space="preserve">Найменування об’єкта </t>
  </si>
  <si>
    <t>Рік початку              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</si>
  <si>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</si>
  <si>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</si>
  <si>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</si>
  <si>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</si>
  <si>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</si>
  <si>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</si>
  <si>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</si>
  <si>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</si>
  <si>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</si>
  <si>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</si>
  <si>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</si>
  <si>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</si>
  <si>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>Керівник   ______________________________</t>
  </si>
  <si>
    <t>________________________________________________</t>
  </si>
  <si>
    <t xml:space="preserve">  (підпис)       </t>
  </si>
  <si>
    <t>Управлінням фінансів Боярської міської ради</t>
  </si>
  <si>
    <t>Відділом економічного аналізу та стратегічного планування виконавчого комітету Боярської міської ради</t>
  </si>
  <si>
    <t>Виконавчим комітетом Боярської міської ради</t>
  </si>
  <si>
    <t>КП "Боярка - Водоканал"</t>
  </si>
  <si>
    <t>Комунальне підприємство</t>
  </si>
  <si>
    <t>Централізоване водопостачання та централізоване водовідведення</t>
  </si>
  <si>
    <t>на  2026  рік</t>
  </si>
  <si>
    <t>пров. Патріотів, 4</t>
  </si>
  <si>
    <t>МИХЕЄНКО Андрій</t>
  </si>
  <si>
    <t>Факт
2024 року</t>
  </si>
  <si>
    <t>План
2025 року</t>
  </si>
  <si>
    <t>Прогноз
на 2025 рік</t>
  </si>
  <si>
    <t>Плановий 2026
рік</t>
  </si>
  <si>
    <t>Фактичний показник за 2024  рік</t>
  </si>
  <si>
    <t>Плановий показник 2025 року</t>
  </si>
  <si>
    <t>Плановий 2026  рік</t>
  </si>
  <si>
    <t>за минулий 2024 рік</t>
  </si>
  <si>
    <t>за плановий 2025 рік</t>
  </si>
  <si>
    <t>Каналізація, відведення й очищення стічних вод ( Код 37)</t>
  </si>
  <si>
    <t>Забір, очищення та постачання води (Код 36)</t>
  </si>
  <si>
    <t>36.00 та 37.00</t>
  </si>
  <si>
    <t>кількість продукції/             наданих послуг, тис.м куб.</t>
  </si>
  <si>
    <t>Фактичний показник поточного року за останній звітний період  на 01.04.2025р.</t>
  </si>
  <si>
    <t>Прогноз
на 2025
 рік</t>
  </si>
  <si>
    <t>Плановий 2026 рік 
(усього)</t>
  </si>
  <si>
    <t>вода рентна ЖКХ 13020401</t>
  </si>
  <si>
    <t>надра корисні копалини 13030100</t>
  </si>
  <si>
    <t>1018/1</t>
  </si>
  <si>
    <t>1018/2</t>
  </si>
  <si>
    <t>1019,/1</t>
  </si>
  <si>
    <t>1019/2</t>
  </si>
  <si>
    <t>1019,/3</t>
  </si>
  <si>
    <t>витрати на теплопостчання</t>
  </si>
  <si>
    <t>витрати за вивіз ТПВ, нечистот</t>
  </si>
  <si>
    <t>оплата послуг (крім комунальних)</t>
  </si>
  <si>
    <t>витрати на відрядження</t>
  </si>
  <si>
    <t>1019/4</t>
  </si>
  <si>
    <t>витрати на охорону праці та навчання працівників</t>
  </si>
  <si>
    <t>1019/5</t>
  </si>
  <si>
    <t>ресурсні податки, протиепідемічні заходи</t>
  </si>
  <si>
    <t>1019/6</t>
  </si>
  <si>
    <t>1019/7</t>
  </si>
  <si>
    <t>1019/8</t>
  </si>
  <si>
    <t>1019/9</t>
  </si>
  <si>
    <t>спецхарчування</t>
  </si>
  <si>
    <t>виготовлення проєкту, дослідження води</t>
  </si>
  <si>
    <t>медогляд</t>
  </si>
  <si>
    <t>1019/10</t>
  </si>
  <si>
    <t>1019/11</t>
  </si>
  <si>
    <t>оренда КНС</t>
  </si>
  <si>
    <t>мобільні послуги та послуги інтернету</t>
  </si>
  <si>
    <t>1019/12</t>
  </si>
  <si>
    <t>утилізація використаних шин, ламп</t>
  </si>
  <si>
    <t>1051/1</t>
  </si>
  <si>
    <t>1051/2</t>
  </si>
  <si>
    <t>1051/3</t>
  </si>
  <si>
    <t>1051/4</t>
  </si>
  <si>
    <t>1051/5</t>
  </si>
  <si>
    <t>1051/6</t>
  </si>
  <si>
    <t>1051/7</t>
  </si>
  <si>
    <t>1051/8</t>
  </si>
  <si>
    <t>1051/9</t>
  </si>
  <si>
    <t>1051/10</t>
  </si>
  <si>
    <t>1051/11</t>
  </si>
  <si>
    <t>1051/12</t>
  </si>
  <si>
    <t>витрати на кнцтовари, офісне приладдя та устаткування</t>
  </si>
  <si>
    <t>витрати на придбання та супровід програмного забезпечення</t>
  </si>
  <si>
    <t>витрати на обслуговування орг.техніки</t>
  </si>
  <si>
    <t>послуги банку</t>
  </si>
  <si>
    <t>послуги з охорони об"єкта</t>
  </si>
  <si>
    <t>поштові витрати</t>
  </si>
  <si>
    <t>вивезення твердих побутових відходів</t>
  </si>
  <si>
    <t>послуги з користування приміщення</t>
  </si>
  <si>
    <t>медогляд та протиепідемічні заходи</t>
  </si>
  <si>
    <t>відшкодування витрат за надання комунальних послуг</t>
  </si>
  <si>
    <t>витрати на інтернет</t>
  </si>
  <si>
    <t>1051/13</t>
  </si>
  <si>
    <t>внесення змін до статуту</t>
  </si>
  <si>
    <t>адмін.збір за проведення ДР юр. осіб</t>
  </si>
  <si>
    <t>1067/1</t>
  </si>
  <si>
    <t>1067/2</t>
  </si>
  <si>
    <t>1067/3</t>
  </si>
  <si>
    <t>1067/4</t>
  </si>
  <si>
    <t>матеріальні затрати</t>
  </si>
  <si>
    <t>послуги банка</t>
  </si>
  <si>
    <t>інші послуги</t>
  </si>
  <si>
    <t>1086/1</t>
  </si>
  <si>
    <t>1086/2</t>
  </si>
  <si>
    <t>1086/3</t>
  </si>
  <si>
    <t>1086/4</t>
  </si>
  <si>
    <t>електроенергія</t>
  </si>
  <si>
    <t>матеріали</t>
  </si>
  <si>
    <t>оплата праці</t>
  </si>
  <si>
    <t>1051/14</t>
  </si>
  <si>
    <t>витрати на паливо-мастильні матеріали</t>
  </si>
  <si>
    <t>1051/15</t>
  </si>
  <si>
    <t>обслуговування системи кондиціонування</t>
  </si>
  <si>
    <t>1051/16</t>
  </si>
  <si>
    <t>періодичні видання</t>
  </si>
  <si>
    <t>пожежна охорона</t>
  </si>
  <si>
    <t>1051/17</t>
  </si>
  <si>
    <t>1086/5</t>
  </si>
  <si>
    <t>0,3% від ФОП кол.дог</t>
  </si>
  <si>
    <t>Андрій МИХЕЄНКО</t>
  </si>
  <si>
    <t xml:space="preserve">          Директор КП "Боярка-Водоканал" </t>
  </si>
  <si>
    <t>Директор КП "Боярка-Водоканал"</t>
  </si>
  <si>
    <t>Факт 2024 року</t>
  </si>
  <si>
    <t>План 2025 року</t>
  </si>
  <si>
    <t>Плановий 2026 рік
(усього)</t>
  </si>
  <si>
    <t xml:space="preserve">Директор КП "Боярка-Водоканал"  </t>
  </si>
  <si>
    <t>Виконавець:</t>
  </si>
  <si>
    <t>Головний економіст Олена КАЛІНІНА</t>
  </si>
  <si>
    <t>тел.0674631365</t>
  </si>
  <si>
    <t>1073/1</t>
  </si>
  <si>
    <t>дохід з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</si>
</sst>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₴_-;\-* #,##0.00_₴_-;_-* &quot;-&quot;??_₴_-;_-@_-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_);_(* \(#,##0\);_(* &quot;-&quot;??_);_(@_)"/>
    <numFmt numFmtId="178" formatCode="_(* #,##0.0_);_(* \(#,##0.0\);_(* &quot;-&quot;_);_(@_)"/>
    <numFmt numFmtId="179" formatCode="_-* #,##0.0\ _₴_-;\-* #,##0.0\ _₴_-;_-* &quot;-&quot;?\ _₴_-;_-@_-"/>
  </numFmts>
  <fonts count="8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color theme="7" tint="-0.24997711111789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1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3" fillId="3" borderId="0" applyNumberFormat="0" applyBorder="0" applyAlignment="0" applyProtection="0"/>
    <xf numFmtId="0" fontId="15" fillId="20" borderId="1" applyNumberFormat="0" applyAlignment="0" applyProtection="0"/>
    <xf numFmtId="0" fontId="20" fillId="21" borderId="2" applyNumberFormat="0" applyAlignment="0" applyProtection="0"/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0" fontId="24" fillId="0" borderId="0" applyNumberFormat="0" applyFill="0" applyBorder="0" applyAlignment="0" applyProtection="0"/>
    <xf numFmtId="174" fontId="32" fillId="0" borderId="0" applyAlignment="0">
      <alignment wrapText="1"/>
    </xf>
    <xf numFmtId="0" fontId="27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34" fillId="22" borderId="7">
      <alignment horizontal="left" vertical="center"/>
      <protection locked="0"/>
    </xf>
    <xf numFmtId="49" fontId="34" fillId="22" borderId="7">
      <alignment horizontal="left" vertical="center"/>
    </xf>
    <xf numFmtId="4" fontId="34" fillId="22" borderId="7">
      <alignment horizontal="right" vertical="center"/>
      <protection locked="0"/>
    </xf>
    <xf numFmtId="4" fontId="34" fillId="22" borderId="7">
      <alignment horizontal="right" vertical="center"/>
    </xf>
    <xf numFmtId="4" fontId="35" fillId="22" borderId="7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9" fontId="31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</xf>
    <xf numFmtId="4" fontId="31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9" fillId="22" borderId="3">
      <alignment horizontal="right" vertical="center"/>
      <protection locked="0"/>
    </xf>
    <xf numFmtId="4" fontId="39" fillId="22" borderId="3">
      <alignment horizontal="right" vertical="center"/>
    </xf>
    <xf numFmtId="4" fontId="41" fillId="22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" fontId="43" fillId="0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9" fontId="42" fillId="0" borderId="3">
      <alignment horizontal="left" vertical="center"/>
      <protection locked="0"/>
    </xf>
    <xf numFmtId="49" fontId="43" fillId="0" borderId="3">
      <alignment horizontal="left" vertical="center"/>
      <protection locked="0"/>
    </xf>
    <xf numFmtId="4" fontId="42" fillId="0" borderId="3">
      <alignment horizontal="right" vertical="center"/>
      <protection locked="0"/>
    </xf>
    <xf numFmtId="0" fontId="25" fillId="0" borderId="8" applyNumberFormat="0" applyFill="0" applyAlignment="0" applyProtection="0"/>
    <xf numFmtId="0" fontId="22" fillId="23" borderId="0" applyNumberFormat="0" applyBorder="0" applyAlignment="0" applyProtection="0"/>
    <xf numFmtId="0" fontId="10" fillId="0" borderId="0"/>
    <xf numFmtId="0" fontId="10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6" fillId="26" borderId="3">
      <alignment horizontal="right" vertical="center"/>
      <protection locked="0"/>
    </xf>
    <xf numFmtId="4" fontId="46" fillId="27" borderId="3">
      <alignment horizontal="right" vertical="center"/>
      <protection locked="0"/>
    </xf>
    <xf numFmtId="4" fontId="46" fillId="28" borderId="3">
      <alignment horizontal="right" vertical="center"/>
      <protection locked="0"/>
    </xf>
    <xf numFmtId="0" fontId="14" fillId="20" borderId="10" applyNumberFormat="0" applyAlignment="0" applyProtection="0"/>
    <xf numFmtId="49" fontId="31" fillId="0" borderId="3">
      <alignment horizontal="left" vertical="center" wrapText="1"/>
      <protection locked="0"/>
    </xf>
    <xf numFmtId="49" fontId="31" fillId="0" borderId="3">
      <alignment horizontal="left" vertical="center" wrapText="1"/>
      <protection locked="0"/>
    </xf>
    <xf numFmtId="0" fontId="21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7" borderId="0" applyNumberFormat="0" applyBorder="0" applyAlignment="0" applyProtection="0"/>
    <xf numFmtId="0" fontId="12" fillId="17" borderId="0" applyNumberFormat="0" applyBorder="0" applyAlignment="0" applyProtection="0"/>
    <xf numFmtId="0" fontId="30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9" borderId="0" applyNumberFormat="0" applyBorder="0" applyAlignment="0" applyProtection="0"/>
    <xf numFmtId="0" fontId="12" fillId="19" borderId="0" applyNumberFormat="0" applyBorder="0" applyAlignment="0" applyProtection="0"/>
    <xf numFmtId="0" fontId="47" fillId="7" borderId="1" applyNumberFormat="0" applyAlignment="0" applyProtection="0"/>
    <xf numFmtId="0" fontId="13" fillId="7" borderId="1" applyNumberFormat="0" applyAlignment="0" applyProtection="0"/>
    <xf numFmtId="0" fontId="48" fillId="20" borderId="10" applyNumberFormat="0" applyAlignment="0" applyProtection="0"/>
    <xf numFmtId="0" fontId="14" fillId="20" borderId="10" applyNumberFormat="0" applyAlignment="0" applyProtection="0"/>
    <xf numFmtId="0" fontId="49" fillId="20" borderId="1" applyNumberFormat="0" applyAlignment="0" applyProtection="0"/>
    <xf numFmtId="0" fontId="15" fillId="20" borderId="1" applyNumberFormat="0" applyAlignment="0" applyProtection="0"/>
    <xf numFmtId="165" fontId="10" fillId="0" borderId="0" applyFont="0" applyFill="0" applyBorder="0" applyAlignment="0" applyProtection="0"/>
    <xf numFmtId="0" fontId="50" fillId="0" borderId="4" applyNumberFormat="0" applyFill="0" applyAlignment="0" applyProtection="0"/>
    <xf numFmtId="0" fontId="16" fillId="0" borderId="4" applyNumberFormat="0" applyFill="0" applyAlignment="0" applyProtection="0"/>
    <xf numFmtId="0" fontId="51" fillId="0" borderId="5" applyNumberFormat="0" applyFill="0" applyAlignment="0" applyProtection="0"/>
    <xf numFmtId="0" fontId="17" fillId="0" borderId="5" applyNumberFormat="0" applyFill="0" applyAlignment="0" applyProtection="0"/>
    <xf numFmtId="0" fontId="52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11" applyNumberFormat="0" applyFill="0" applyAlignment="0" applyProtection="0"/>
    <xf numFmtId="0" fontId="19" fillId="0" borderId="11" applyNumberFormat="0" applyFill="0" applyAlignment="0" applyProtection="0"/>
    <xf numFmtId="0" fontId="54" fillId="21" borderId="2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0" fillId="0" borderId="0"/>
    <xf numFmtId="0" fontId="2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25" borderId="9" applyNumberFormat="0" applyFont="0" applyAlignment="0" applyProtection="0"/>
    <xf numFmtId="0" fontId="10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8" applyNumberFormat="0" applyFill="0" applyAlignment="0" applyProtection="0"/>
    <xf numFmtId="0" fontId="25" fillId="0" borderId="8" applyNumberFormat="0" applyFill="0" applyAlignment="0" applyProtection="0"/>
    <xf numFmtId="0" fontId="2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3" fillId="4" borderId="0" applyNumberFormat="0" applyBorder="0" applyAlignment="0" applyProtection="0"/>
    <xf numFmtId="0" fontId="27" fillId="4" borderId="0" applyNumberFormat="0" applyBorder="0" applyAlignment="0" applyProtection="0"/>
    <xf numFmtId="176" fontId="64" fillId="22" borderId="12" applyFill="0" applyBorder="0">
      <alignment horizontal="center" vertical="center" wrapText="1"/>
      <protection locked="0"/>
    </xf>
    <xf numFmtId="174" fontId="65" fillId="0" borderId="0">
      <alignment wrapText="1"/>
    </xf>
    <xf numFmtId="174" fontId="32" fillId="0" borderId="0">
      <alignment wrapText="1"/>
    </xf>
  </cellStyleXfs>
  <cellXfs count="356">
    <xf numFmtId="0" fontId="0" fillId="0" borderId="0" xfId="0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0" fontId="5" fillId="0" borderId="3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center" vertical="center"/>
    </xf>
    <xf numFmtId="173" fontId="5" fillId="0" borderId="3" xfId="0" applyNumberFormat="1" applyFont="1" applyBorder="1" applyAlignment="1">
      <alignment horizontal="center" vertical="center" wrapText="1"/>
    </xf>
    <xf numFmtId="17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vertical="center" wrapText="1"/>
    </xf>
    <xf numFmtId="0" fontId="5" fillId="0" borderId="3" xfId="243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3" xfId="243" applyFont="1" applyBorder="1" applyAlignment="1">
      <alignment horizontal="center" vertical="center"/>
    </xf>
    <xf numFmtId="17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173" fontId="4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180" applyFont="1" applyFill="1" applyBorder="1" applyAlignment="1">
      <alignment vertical="center" wrapText="1"/>
      <protection locked="0"/>
    </xf>
    <xf numFmtId="0" fontId="4" fillId="0" borderId="3" xfId="180" applyFont="1" applyFill="1" applyBorder="1" applyAlignment="1">
      <alignment vertical="center" wrapText="1"/>
      <protection locked="0"/>
    </xf>
    <xf numFmtId="0" fontId="4" fillId="0" borderId="3" xfId="0" applyFont="1" applyBorder="1" applyAlignment="1" applyProtection="1">
      <alignment vertical="center" wrapText="1"/>
      <protection locked="0"/>
    </xf>
    <xf numFmtId="164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164" fontId="5" fillId="29" borderId="3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>
      <alignment horizontal="center" vertical="center"/>
    </xf>
    <xf numFmtId="0" fontId="4" fillId="0" borderId="3" xfId="243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64" fontId="5" fillId="27" borderId="3" xfId="0" applyNumberFormat="1" applyFont="1" applyFill="1" applyBorder="1" applyAlignment="1">
      <alignment horizontal="center" vertical="center" wrapText="1"/>
    </xf>
    <xf numFmtId="164" fontId="4" fillId="29" borderId="3" xfId="0" applyNumberFormat="1" applyFont="1" applyFill="1" applyBorder="1" applyAlignment="1">
      <alignment horizontal="center" vertical="center" wrapText="1"/>
    </xf>
    <xf numFmtId="164" fontId="5" fillId="30" borderId="3" xfId="0" applyNumberFormat="1" applyFont="1" applyFill="1" applyBorder="1" applyAlignment="1">
      <alignment horizontal="center" vertical="center" wrapText="1"/>
    </xf>
    <xf numFmtId="0" fontId="72" fillId="0" borderId="0" xfId="0" applyFont="1" applyAlignment="1">
      <alignment vertical="center"/>
    </xf>
    <xf numFmtId="0" fontId="72" fillId="0" borderId="0" xfId="0" applyFont="1" applyAlignment="1">
      <alignment horizontal="right" vertical="center"/>
    </xf>
    <xf numFmtId="0" fontId="72" fillId="0" borderId="0" xfId="0" applyFont="1" applyAlignment="1">
      <alignment horizontal="center" vertical="center"/>
    </xf>
    <xf numFmtId="0" fontId="72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3" xfId="180" applyFont="1" applyFill="1" applyBorder="1" applyAlignment="1">
      <alignment horizontal="center" vertical="center" wrapText="1"/>
      <protection locked="0"/>
    </xf>
    <xf numFmtId="0" fontId="4" fillId="30" borderId="3" xfId="0" applyFont="1" applyFill="1" applyBorder="1" applyAlignment="1">
      <alignment horizontal="center" vertical="center"/>
    </xf>
    <xf numFmtId="164" fontId="4" fillId="30" borderId="3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vertical="center"/>
    </xf>
    <xf numFmtId="0" fontId="4" fillId="30" borderId="3" xfId="243" applyFont="1" applyFill="1" applyBorder="1" applyAlignment="1">
      <alignment horizontal="left" vertical="center" wrapText="1"/>
    </xf>
    <xf numFmtId="0" fontId="5" fillId="30" borderId="3" xfId="0" applyFont="1" applyFill="1" applyBorder="1" applyAlignment="1">
      <alignment horizontal="left" vertical="center" wrapText="1"/>
    </xf>
    <xf numFmtId="0" fontId="5" fillId="30" borderId="3" xfId="243" applyFont="1" applyFill="1" applyBorder="1" applyAlignment="1">
      <alignment horizontal="left" vertical="center" wrapText="1"/>
    </xf>
    <xf numFmtId="173" fontId="5" fillId="30" borderId="3" xfId="0" applyNumberFormat="1" applyFont="1" applyFill="1" applyBorder="1" applyAlignment="1">
      <alignment horizontal="center" vertical="center" wrapText="1"/>
    </xf>
    <xf numFmtId="0" fontId="5" fillId="0" borderId="0" xfId="243" applyFont="1" applyAlignment="1">
      <alignment horizontal="center" vertical="center"/>
    </xf>
    <xf numFmtId="0" fontId="5" fillId="0" borderId="0" xfId="243" applyFont="1" applyAlignment="1">
      <alignment horizontal="left" vertical="center" wrapText="1"/>
    </xf>
    <xf numFmtId="173" fontId="5" fillId="0" borderId="0" xfId="243" applyNumberFormat="1" applyFont="1" applyAlignment="1">
      <alignment horizontal="center" vertical="center" wrapText="1"/>
    </xf>
    <xf numFmtId="173" fontId="5" fillId="0" borderId="0" xfId="243" applyNumberFormat="1" applyFont="1" applyAlignment="1">
      <alignment horizontal="right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8" fillId="0" borderId="0" xfId="0" applyFont="1" applyAlignment="1">
      <alignment vertical="center"/>
    </xf>
    <xf numFmtId="177" fontId="5" fillId="30" borderId="3" xfId="0" applyNumberFormat="1" applyFont="1" applyFill="1" applyBorder="1" applyAlignment="1">
      <alignment horizontal="center" vertical="center" wrapText="1"/>
    </xf>
    <xf numFmtId="0" fontId="66" fillId="0" borderId="0" xfId="0" applyFont="1"/>
    <xf numFmtId="0" fontId="4" fillId="0" borderId="3" xfId="0" quotePrefix="1" applyFont="1" applyBorder="1" applyAlignment="1">
      <alignment horizontal="center" vertical="center" wrapText="1"/>
    </xf>
    <xf numFmtId="177" fontId="4" fillId="30" borderId="3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14" xfId="0" quotePrefix="1" applyFont="1" applyBorder="1" applyAlignment="1">
      <alignment horizontal="center" vertical="center"/>
    </xf>
    <xf numFmtId="0" fontId="5" fillId="30" borderId="3" xfId="0" quotePrefix="1" applyFont="1" applyFill="1" applyBorder="1" applyAlignment="1">
      <alignment horizontal="center" vertical="center"/>
    </xf>
    <xf numFmtId="0" fontId="5" fillId="30" borderId="15" xfId="0" quotePrefix="1" applyFont="1" applyFill="1" applyBorder="1" applyAlignment="1">
      <alignment horizontal="center" vertical="center"/>
    </xf>
    <xf numFmtId="0" fontId="5" fillId="30" borderId="3" xfId="243" applyFont="1" applyFill="1" applyBorder="1" applyAlignment="1">
      <alignment horizontal="center" vertical="center" wrapText="1"/>
    </xf>
    <xf numFmtId="0" fontId="4" fillId="0" borderId="15" xfId="243" applyFont="1" applyBorder="1" applyAlignment="1">
      <alignment horizontal="left" vertical="center" wrapText="1"/>
    </xf>
    <xf numFmtId="172" fontId="5" fillId="0" borderId="3" xfId="0" applyNumberFormat="1" applyFont="1" applyBorder="1" applyAlignment="1">
      <alignment horizontal="center" vertical="center" wrapText="1"/>
    </xf>
    <xf numFmtId="172" fontId="5" fillId="0" borderId="3" xfId="0" applyNumberFormat="1" applyFont="1" applyBorder="1" applyAlignment="1">
      <alignment horizontal="right" vertical="center" wrapText="1"/>
    </xf>
    <xf numFmtId="0" fontId="4" fillId="0" borderId="0" xfId="0" quotePrefix="1" applyFont="1" applyAlignment="1">
      <alignment horizontal="center" vertical="center"/>
    </xf>
    <xf numFmtId="172" fontId="4" fillId="0" borderId="0" xfId="0" applyNumberFormat="1" applyFont="1" applyAlignment="1">
      <alignment horizontal="center" vertical="center" wrapText="1"/>
    </xf>
    <xf numFmtId="172" fontId="4" fillId="0" borderId="0" xfId="0" applyNumberFormat="1" applyFont="1" applyAlignment="1">
      <alignment horizontal="right" vertical="center" wrapText="1"/>
    </xf>
    <xf numFmtId="172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vertical="center"/>
    </xf>
    <xf numFmtId="0" fontId="69" fillId="0" borderId="0" xfId="0" applyFont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 wrapText="1"/>
    </xf>
    <xf numFmtId="177" fontId="5" fillId="29" borderId="3" xfId="0" applyNumberFormat="1" applyFont="1" applyFill="1" applyBorder="1" applyAlignment="1">
      <alignment horizontal="center" vertical="center" wrapText="1"/>
    </xf>
    <xf numFmtId="0" fontId="5" fillId="27" borderId="3" xfId="0" applyFont="1" applyFill="1" applyBorder="1" applyAlignment="1">
      <alignment horizontal="center" vertical="center" wrapText="1"/>
    </xf>
    <xf numFmtId="3" fontId="4" fillId="27" borderId="3" xfId="0" applyNumberFormat="1" applyFont="1" applyFill="1" applyBorder="1" applyAlignment="1">
      <alignment horizontal="center" vertical="center" wrapText="1"/>
    </xf>
    <xf numFmtId="177" fontId="4" fillId="30" borderId="3" xfId="0" applyNumberFormat="1" applyFont="1" applyFill="1" applyBorder="1" applyAlignment="1">
      <alignment horizontal="center" wrapText="1"/>
    </xf>
    <xf numFmtId="177" fontId="5" fillId="30" borderId="3" xfId="0" applyNumberFormat="1" applyFont="1" applyFill="1" applyBorder="1" applyAlignment="1">
      <alignment horizontal="center" wrapText="1"/>
    </xf>
    <xf numFmtId="0" fontId="73" fillId="0" borderId="0" xfId="0" applyFont="1" applyAlignment="1">
      <alignment horizontal="center" vertical="center"/>
    </xf>
    <xf numFmtId="172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hidden="1"/>
    </xf>
    <xf numFmtId="0" fontId="72" fillId="0" borderId="0" xfId="0" applyFont="1" applyAlignment="1">
      <alignment vertical="center" wrapText="1"/>
    </xf>
    <xf numFmtId="177" fontId="5" fillId="0" borderId="3" xfId="0" applyNumberFormat="1" applyFont="1" applyBorder="1" applyAlignment="1">
      <alignment horizontal="center" wrapText="1"/>
    </xf>
    <xf numFmtId="0" fontId="72" fillId="0" borderId="1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top"/>
    </xf>
    <xf numFmtId="173" fontId="6" fillId="0" borderId="0" xfId="0" applyNumberFormat="1" applyFont="1"/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vertical="top"/>
    </xf>
    <xf numFmtId="0" fontId="4" fillId="0" borderId="17" xfId="0" applyFont="1" applyBorder="1" applyAlignment="1">
      <alignment vertical="center" wrapText="1"/>
    </xf>
    <xf numFmtId="173" fontId="5" fillId="0" borderId="0" xfId="0" applyNumberFormat="1" applyFont="1" applyAlignment="1">
      <alignment wrapText="1"/>
    </xf>
    <xf numFmtId="0" fontId="4" fillId="0" borderId="3" xfId="0" applyFont="1" applyBorder="1" applyAlignment="1">
      <alignment horizontal="left" vertical="center" wrapText="1" shrinkToFit="1"/>
    </xf>
    <xf numFmtId="0" fontId="74" fillId="0" borderId="0" xfId="0" applyFont="1" applyAlignment="1">
      <alignment vertical="center"/>
    </xf>
    <xf numFmtId="0" fontId="75" fillId="0" borderId="0" xfId="0" applyFont="1" applyAlignment="1">
      <alignment vertical="center"/>
    </xf>
    <xf numFmtId="164" fontId="4" fillId="0" borderId="3" xfId="0" applyNumberFormat="1" applyFont="1" applyBorder="1" applyAlignment="1">
      <alignment horizontal="center" wrapText="1"/>
    </xf>
    <xf numFmtId="0" fontId="72" fillId="0" borderId="0" xfId="0" quotePrefix="1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left" vertical="center"/>
    </xf>
    <xf numFmtId="0" fontId="72" fillId="0" borderId="0" xfId="0" applyFont="1" applyAlignment="1">
      <alignment horizontal="center" vertical="center" wrapText="1"/>
    </xf>
    <xf numFmtId="3" fontId="5" fillId="0" borderId="3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49" fontId="4" fillId="0" borderId="14" xfId="0" quotePrefix="1" applyNumberFormat="1" applyFont="1" applyBorder="1" applyAlignment="1">
      <alignment horizontal="center" vertical="center"/>
    </xf>
    <xf numFmtId="49" fontId="5" fillId="0" borderId="3" xfId="0" quotePrefix="1" applyNumberFormat="1" applyFont="1" applyBorder="1" applyAlignment="1">
      <alignment horizontal="center" vertical="center"/>
    </xf>
    <xf numFmtId="49" fontId="4" fillId="0" borderId="3" xfId="0" quotePrefix="1" applyNumberFormat="1" applyFont="1" applyBorder="1" applyAlignment="1">
      <alignment horizontal="center" vertical="center"/>
    </xf>
    <xf numFmtId="0" fontId="4" fillId="0" borderId="14" xfId="0" quotePrefix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/>
    </xf>
    <xf numFmtId="173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2" fillId="0" borderId="3" xfId="0" applyFont="1" applyBorder="1" applyAlignment="1">
      <alignment vertical="center" wrapText="1"/>
    </xf>
    <xf numFmtId="0" fontId="5" fillId="30" borderId="3" xfId="0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4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4" fillId="30" borderId="3" xfId="0" quotePrefix="1" applyFont="1" applyFill="1" applyBorder="1" applyAlignment="1">
      <alignment horizontal="center" vertical="center"/>
    </xf>
    <xf numFmtId="0" fontId="4" fillId="30" borderId="3" xfId="0" applyFont="1" applyFill="1" applyBorder="1" applyAlignment="1">
      <alignment horizontal="left" vertical="center" wrapText="1"/>
    </xf>
    <xf numFmtId="0" fontId="0" fillId="0" borderId="18" xfId="0" applyBorder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72" fillId="0" borderId="0" xfId="0" applyFont="1" applyAlignment="1">
      <alignment horizontal="left" vertical="center" wrapText="1"/>
    </xf>
    <xf numFmtId="0" fontId="72" fillId="0" borderId="16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2" fillId="0" borderId="0" xfId="0" applyFont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5" fillId="30" borderId="0" xfId="0" applyFont="1" applyFill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13" xfId="243" applyFont="1" applyBorder="1" applyAlignment="1">
      <alignment horizontal="left" vertical="center" wrapText="1"/>
    </xf>
    <xf numFmtId="0" fontId="4" fillId="0" borderId="3" xfId="243" applyFont="1" applyBorder="1" applyAlignment="1">
      <alignment horizontal="left" vertical="center" wrapText="1"/>
    </xf>
    <xf numFmtId="0" fontId="4" fillId="0" borderId="0" xfId="243" applyFont="1" applyAlignment="1">
      <alignment horizontal="center" vertical="center"/>
    </xf>
    <xf numFmtId="0" fontId="5" fillId="0" borderId="3" xfId="24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/>
    </xf>
    <xf numFmtId="173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243" applyFont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177" fontId="4" fillId="29" borderId="3" xfId="0" applyNumberFormat="1" applyFont="1" applyFill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  <xf numFmtId="2" fontId="72" fillId="0" borderId="3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 wrapText="1"/>
    </xf>
    <xf numFmtId="0" fontId="76" fillId="0" borderId="3" xfId="0" applyFont="1" applyBorder="1" applyAlignment="1">
      <alignment wrapText="1"/>
    </xf>
    <xf numFmtId="0" fontId="4" fillId="0" borderId="2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6" xfId="0" applyFont="1" applyBorder="1" applyAlignment="1">
      <alignment horizontal="center" vertical="center" wrapText="1"/>
    </xf>
    <xf numFmtId="0" fontId="5" fillId="30" borderId="16" xfId="0" applyFont="1" applyFill="1" applyBorder="1" applyAlignment="1">
      <alignment horizontal="center" wrapText="1"/>
    </xf>
    <xf numFmtId="178" fontId="5" fillId="27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4" fillId="0" borderId="16" xfId="0" applyFont="1" applyBorder="1" applyAlignment="1">
      <alignment horizontal="left" wrapText="1"/>
    </xf>
    <xf numFmtId="0" fontId="5" fillId="0" borderId="16" xfId="0" quotePrefix="1" applyFont="1" applyBorder="1" applyAlignment="1">
      <alignment horizontal="center"/>
    </xf>
    <xf numFmtId="173" fontId="5" fillId="0" borderId="16" xfId="0" applyNumberFormat="1" applyFont="1" applyBorder="1" applyAlignment="1">
      <alignment wrapText="1"/>
    </xf>
    <xf numFmtId="179" fontId="5" fillId="27" borderId="3" xfId="0" applyNumberFormat="1" applyFont="1" applyFill="1" applyBorder="1" applyAlignment="1">
      <alignment horizontal="center" vertical="center" wrapText="1"/>
    </xf>
    <xf numFmtId="3" fontId="70" fillId="3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3" xfId="226" applyNumberFormat="1" applyFont="1" applyBorder="1" applyAlignment="1">
      <alignment horizontal="center" vertical="center" wrapText="1"/>
    </xf>
    <xf numFmtId="3" fontId="4" fillId="29" borderId="3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72" fillId="0" borderId="0" xfId="0" applyFont="1" applyAlignment="1">
      <alignment horizontal="left" vertical="center" wrapText="1"/>
    </xf>
    <xf numFmtId="0" fontId="72" fillId="0" borderId="13" xfId="0" applyFont="1" applyBorder="1" applyAlignment="1">
      <alignment horizontal="center" vertical="center" wrapText="1"/>
    </xf>
    <xf numFmtId="0" fontId="72" fillId="0" borderId="19" xfId="0" applyFont="1" applyBorder="1" applyAlignment="1">
      <alignment horizontal="center" vertical="center" wrapText="1"/>
    </xf>
    <xf numFmtId="0" fontId="72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2" fillId="0" borderId="15" xfId="0" applyFont="1" applyBorder="1" applyAlignment="1">
      <alignment horizontal="left" vertical="center" wrapText="1"/>
    </xf>
    <xf numFmtId="0" fontId="72" fillId="0" borderId="14" xfId="0" applyFont="1" applyBorder="1" applyAlignment="1">
      <alignment horizontal="left" vertical="center" wrapText="1"/>
    </xf>
    <xf numFmtId="0" fontId="72" fillId="0" borderId="15" xfId="0" applyFont="1" applyBorder="1" applyAlignment="1">
      <alignment horizontal="center" vertical="center" wrapText="1"/>
    </xf>
    <xf numFmtId="0" fontId="72" fillId="0" borderId="14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left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72" fillId="0" borderId="16" xfId="0" applyFont="1" applyBorder="1" applyAlignment="1">
      <alignment horizontal="left" vertical="center" wrapText="1"/>
    </xf>
    <xf numFmtId="0" fontId="79" fillId="0" borderId="16" xfId="0" applyFont="1" applyBorder="1" applyAlignment="1">
      <alignment horizontal="left" vertical="center" wrapText="1"/>
    </xf>
    <xf numFmtId="0" fontId="72" fillId="0" borderId="17" xfId="0" applyFont="1" applyBorder="1" applyAlignment="1">
      <alignment horizontal="left" vertical="center" wrapText="1"/>
    </xf>
    <xf numFmtId="0" fontId="72" fillId="0" borderId="17" xfId="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 wrapText="1"/>
    </xf>
    <xf numFmtId="0" fontId="79" fillId="0" borderId="0" xfId="0" applyFont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78" fillId="0" borderId="16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2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14" fontId="72" fillId="0" borderId="3" xfId="0" applyNumberFormat="1" applyFont="1" applyBorder="1" applyAlignment="1">
      <alignment horizontal="center" vertical="center" wrapText="1"/>
    </xf>
    <xf numFmtId="14" fontId="5" fillId="0" borderId="15" xfId="0" applyNumberFormat="1" applyFont="1" applyBorder="1" applyAlignment="1">
      <alignment horizontal="center" vertical="center" wrapText="1"/>
    </xf>
    <xf numFmtId="14" fontId="5" fillId="0" borderId="14" xfId="0" applyNumberFormat="1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173" fontId="5" fillId="0" borderId="0" xfId="0" applyNumberFormat="1" applyFont="1" applyAlignment="1">
      <alignment horizont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13" xfId="235" applyFont="1" applyBorder="1" applyAlignment="1">
      <alignment horizontal="center" vertical="center" wrapText="1"/>
    </xf>
    <xf numFmtId="0" fontId="4" fillId="0" borderId="19" xfId="235" applyFont="1" applyBorder="1" applyAlignment="1">
      <alignment horizontal="center" vertical="center" wrapText="1"/>
    </xf>
    <xf numFmtId="0" fontId="4" fillId="0" borderId="20" xfId="235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3" xfId="243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30" borderId="17" xfId="0" applyFont="1" applyFill="1" applyBorder="1" applyAlignment="1">
      <alignment horizont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0" xfId="0" quotePrefix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3" xfId="0" quotePrefix="1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9" xfId="0" quotePrefix="1" applyFont="1" applyBorder="1" applyAlignment="1">
      <alignment horizontal="left" vertical="center"/>
    </xf>
    <xf numFmtId="0" fontId="4" fillId="0" borderId="20" xfId="0" quotePrefix="1" applyFont="1" applyBorder="1" applyAlignment="1">
      <alignment horizontal="left" vertical="center"/>
    </xf>
    <xf numFmtId="0" fontId="4" fillId="30" borderId="13" xfId="0" applyFont="1" applyFill="1" applyBorder="1" applyAlignment="1">
      <alignment horizontal="center" vertical="center"/>
    </xf>
    <xf numFmtId="0" fontId="4" fillId="30" borderId="1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81" fillId="30" borderId="13" xfId="0" applyFont="1" applyFill="1" applyBorder="1" applyAlignment="1">
      <alignment horizontal="left" vertical="center"/>
    </xf>
    <xf numFmtId="0" fontId="4" fillId="30" borderId="19" xfId="0" applyFont="1" applyFill="1" applyBorder="1" applyAlignment="1">
      <alignment horizontal="left" vertical="center"/>
    </xf>
    <xf numFmtId="0" fontId="4" fillId="30" borderId="20" xfId="0" applyFont="1" applyFill="1" applyBorder="1" applyAlignment="1">
      <alignment horizontal="left" vertical="center"/>
    </xf>
    <xf numFmtId="0" fontId="5" fillId="0" borderId="13" xfId="243" applyFont="1" applyBorder="1" applyAlignment="1">
      <alignment horizontal="left" vertical="center" wrapText="1"/>
    </xf>
    <xf numFmtId="0" fontId="5" fillId="0" borderId="19" xfId="243" applyFont="1" applyBorder="1" applyAlignment="1">
      <alignment horizontal="left" vertical="center" wrapText="1"/>
    </xf>
    <xf numFmtId="0" fontId="5" fillId="0" borderId="20" xfId="243" applyFont="1" applyBorder="1" applyAlignment="1">
      <alignment horizontal="left" vertical="center" wrapText="1"/>
    </xf>
    <xf numFmtId="0" fontId="4" fillId="0" borderId="13" xfId="243" applyFont="1" applyBorder="1" applyAlignment="1">
      <alignment horizontal="left" vertical="center" wrapText="1"/>
    </xf>
    <xf numFmtId="0" fontId="4" fillId="0" borderId="19" xfId="243" applyFont="1" applyBorder="1" applyAlignment="1">
      <alignment horizontal="left" vertical="center" wrapText="1"/>
    </xf>
    <xf numFmtId="0" fontId="4" fillId="0" borderId="20" xfId="243" applyFont="1" applyBorder="1" applyAlignment="1">
      <alignment horizontal="left" vertical="center" wrapText="1"/>
    </xf>
    <xf numFmtId="0" fontId="4" fillId="0" borderId="0" xfId="243" applyFont="1" applyAlignment="1">
      <alignment horizontal="center" vertical="center"/>
    </xf>
    <xf numFmtId="0" fontId="5" fillId="0" borderId="3" xfId="243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3" xfId="243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4" fillId="0" borderId="13" xfId="243" applyFont="1" applyBorder="1" applyAlignment="1">
      <alignment horizontal="left" wrapText="1"/>
    </xf>
    <xf numFmtId="0" fontId="4" fillId="0" borderId="19" xfId="243" applyFont="1" applyBorder="1" applyAlignment="1">
      <alignment horizontal="left" wrapText="1"/>
    </xf>
    <xf numFmtId="0" fontId="4" fillId="0" borderId="20" xfId="243" applyFont="1" applyBorder="1" applyAlignment="1">
      <alignment horizontal="left" wrapText="1"/>
    </xf>
    <xf numFmtId="0" fontId="5" fillId="0" borderId="13" xfId="243" applyFont="1" applyBorder="1" applyAlignment="1">
      <alignment horizontal="left" vertical="top" wrapText="1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5" fillId="0" borderId="13" xfId="243" applyFont="1" applyBorder="1" applyAlignment="1">
      <alignment horizontal="center" vertical="center"/>
    </xf>
    <xf numFmtId="0" fontId="5" fillId="0" borderId="19" xfId="243" applyFont="1" applyBorder="1" applyAlignment="1">
      <alignment horizontal="center" vertical="center"/>
    </xf>
    <xf numFmtId="0" fontId="5" fillId="0" borderId="20" xfId="243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top"/>
    </xf>
    <xf numFmtId="0" fontId="5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5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5" xfId="243" applyFont="1" applyBorder="1" applyAlignment="1">
      <alignment horizontal="center" vertical="center" wrapText="1"/>
    </xf>
    <xf numFmtId="0" fontId="5" fillId="0" borderId="14" xfId="243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73" fontId="5" fillId="0" borderId="0" xfId="0" applyNumberFormat="1" applyFont="1" applyAlignment="1">
      <alignment horizontal="center" vertical="center" wrapText="1"/>
    </xf>
    <xf numFmtId="173" fontId="5" fillId="0" borderId="0" xfId="0" quotePrefix="1" applyNumberFormat="1" applyFont="1" applyAlignment="1">
      <alignment horizontal="center" vertical="center" wrapText="1"/>
    </xf>
    <xf numFmtId="0" fontId="5" fillId="30" borderId="13" xfId="0" applyFont="1" applyFill="1" applyBorder="1" applyAlignment="1">
      <alignment horizontal="center" vertical="center" wrapText="1"/>
    </xf>
    <xf numFmtId="0" fontId="5" fillId="30" borderId="20" xfId="0" applyFont="1" applyFill="1" applyBorder="1" applyAlignment="1">
      <alignment horizontal="center" vertical="center" wrapText="1"/>
    </xf>
    <xf numFmtId="0" fontId="5" fillId="30" borderId="15" xfId="0" applyFont="1" applyFill="1" applyBorder="1" applyAlignment="1">
      <alignment horizontal="center" vertical="center" wrapText="1"/>
    </xf>
    <xf numFmtId="0" fontId="5" fillId="30" borderId="25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5" fillId="30" borderId="19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243" applyFont="1" applyAlignment="1">
      <alignment horizontal="center" vertical="center" wrapText="1"/>
    </xf>
    <xf numFmtId="0" fontId="5" fillId="0" borderId="25" xfId="243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49" fontId="5" fillId="0" borderId="13" xfId="0" applyNumberFormat="1" applyFont="1" applyBorder="1" applyAlignment="1">
      <alignment vertical="center" wrapText="1"/>
    </xf>
    <xf numFmtId="49" fontId="5" fillId="0" borderId="19" xfId="0" applyNumberFormat="1" applyFont="1" applyBorder="1" applyAlignment="1">
      <alignment vertical="center" wrapText="1"/>
    </xf>
    <xf numFmtId="49" fontId="5" fillId="0" borderId="20" xfId="0" applyNumberFormat="1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13" xfId="0" applyNumberFormat="1" applyFont="1" applyBorder="1" applyAlignment="1">
      <alignment horizontal="center" vertical="center" wrapText="1"/>
    </xf>
    <xf numFmtId="177" fontId="5" fillId="0" borderId="2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3" fontId="4" fillId="0" borderId="13" xfId="0" applyNumberFormat="1" applyFont="1" applyBorder="1" applyAlignment="1">
      <alignment horizontal="left" vertical="center" wrapText="1"/>
    </xf>
    <xf numFmtId="3" fontId="4" fillId="0" borderId="19" xfId="0" applyNumberFormat="1" applyFont="1" applyBorder="1" applyAlignment="1">
      <alignment horizontal="left" vertical="center" wrapText="1"/>
    </xf>
    <xf numFmtId="3" fontId="4" fillId="0" borderId="20" xfId="0" applyNumberFormat="1" applyFont="1" applyBorder="1" applyAlignment="1">
      <alignment horizontal="left" vertical="center" wrapText="1"/>
    </xf>
    <xf numFmtId="177" fontId="5" fillId="29" borderId="13" xfId="0" applyNumberFormat="1" applyFont="1" applyFill="1" applyBorder="1" applyAlignment="1">
      <alignment horizontal="center" vertical="center" wrapText="1"/>
    </xf>
    <xf numFmtId="177" fontId="5" fillId="29" borderId="20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177" fontId="4" fillId="29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</cellXfs>
  <cellStyles count="35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Define-Column" xfId="85"/>
    <cellStyle name="Define-Column 10" xfId="86"/>
    <cellStyle name="Define-Column 2" xfId="87"/>
    <cellStyle name="Define-Column 3" xfId="88"/>
    <cellStyle name="Define-Column 4" xfId="89"/>
    <cellStyle name="Define-Column 5" xfId="90"/>
    <cellStyle name="Define-Column 6" xfId="91"/>
    <cellStyle name="Define-Column 7" xfId="92"/>
    <cellStyle name="Define-Column 7 2" xfId="93"/>
    <cellStyle name="Define-Column 7 3" xfId="94"/>
    <cellStyle name="Define-Column 8" xfId="95"/>
    <cellStyle name="Define-Column 8 2" xfId="96"/>
    <cellStyle name="Define-Column 8 3" xfId="97"/>
    <cellStyle name="Define-Column 9" xfId="98"/>
    <cellStyle name="Define-Column 9 2" xfId="99"/>
    <cellStyle name="Define-Column 9 3" xfId="100"/>
    <cellStyle name="Define-Column_Zvit rux-koshtiv 2010 Департамент " xfId="101"/>
    <cellStyle name="Explanatory Text" xfId="102"/>
    <cellStyle name="FS10" xfId="103"/>
    <cellStyle name="Good" xfId="104"/>
    <cellStyle name="Heading 1" xfId="105"/>
    <cellStyle name="Heading 2" xfId="106"/>
    <cellStyle name="Heading 3" xfId="107"/>
    <cellStyle name="Heading 4" xfId="108"/>
    <cellStyle name="Hyperlink 2" xfId="109"/>
    <cellStyle name="Input" xfId="110"/>
    <cellStyle name="Level0" xfId="111"/>
    <cellStyle name="Level0 10" xfId="112"/>
    <cellStyle name="Level0 2" xfId="113"/>
    <cellStyle name="Level0 2 2" xfId="114"/>
    <cellStyle name="Level0 3" xfId="115"/>
    <cellStyle name="Level0 3 2" xfId="116"/>
    <cellStyle name="Level0 4" xfId="117"/>
    <cellStyle name="Level0 4 2" xfId="118"/>
    <cellStyle name="Level0 5" xfId="119"/>
    <cellStyle name="Level0 6" xfId="120"/>
    <cellStyle name="Level0 7" xfId="121"/>
    <cellStyle name="Level0 7 2" xfId="122"/>
    <cellStyle name="Level0 7 3" xfId="123"/>
    <cellStyle name="Level0 8" xfId="124"/>
    <cellStyle name="Level0 8 2" xfId="125"/>
    <cellStyle name="Level0 8 3" xfId="126"/>
    <cellStyle name="Level0 9" xfId="127"/>
    <cellStyle name="Level0 9 2" xfId="128"/>
    <cellStyle name="Level0 9 3" xfId="129"/>
    <cellStyle name="Level0_Zvit rux-koshtiv 2010 Департамент " xfId="130"/>
    <cellStyle name="Level1" xfId="131"/>
    <cellStyle name="Level1 2" xfId="132"/>
    <cellStyle name="Level1-Numbers" xfId="133"/>
    <cellStyle name="Level1-Numbers 2" xfId="134"/>
    <cellStyle name="Level1-Numbers-Hide" xfId="135"/>
    <cellStyle name="Level2" xfId="136"/>
    <cellStyle name="Level2 2" xfId="137"/>
    <cellStyle name="Level2-Hide" xfId="138"/>
    <cellStyle name="Level2-Hide 2" xfId="139"/>
    <cellStyle name="Level2-Numbers" xfId="140"/>
    <cellStyle name="Level2-Numbers 2" xfId="141"/>
    <cellStyle name="Level2-Numbers-Hide" xfId="142"/>
    <cellStyle name="Level3" xfId="143"/>
    <cellStyle name="Level3 2" xfId="144"/>
    <cellStyle name="Level3 3" xfId="145"/>
    <cellStyle name="Level3_План департамент_2010_1207" xfId="146"/>
    <cellStyle name="Level3-Hide" xfId="147"/>
    <cellStyle name="Level3-Hide 2" xfId="148"/>
    <cellStyle name="Level3-Numbers" xfId="149"/>
    <cellStyle name="Level3-Numbers 2" xfId="150"/>
    <cellStyle name="Level3-Numbers 3" xfId="151"/>
    <cellStyle name="Level3-Numbers_План департамент_2010_1207" xfId="152"/>
    <cellStyle name="Level3-Numbers-Hide" xfId="153"/>
    <cellStyle name="Level4" xfId="154"/>
    <cellStyle name="Level4 2" xfId="155"/>
    <cellStyle name="Level4-Hide" xfId="156"/>
    <cellStyle name="Level4-Hide 2" xfId="157"/>
    <cellStyle name="Level4-Numbers" xfId="158"/>
    <cellStyle name="Level4-Numbers 2" xfId="159"/>
    <cellStyle name="Level4-Numbers-Hide" xfId="160"/>
    <cellStyle name="Level5" xfId="161"/>
    <cellStyle name="Level5 2" xfId="162"/>
    <cellStyle name="Level5-Hide" xfId="163"/>
    <cellStyle name="Level5-Hide 2" xfId="164"/>
    <cellStyle name="Level5-Numbers" xfId="165"/>
    <cellStyle name="Level5-Numbers 2" xfId="166"/>
    <cellStyle name="Level5-Numbers-Hide" xfId="167"/>
    <cellStyle name="Level6" xfId="168"/>
    <cellStyle name="Level6 2" xfId="169"/>
    <cellStyle name="Level6-Hide" xfId="170"/>
    <cellStyle name="Level6-Hide 2" xfId="171"/>
    <cellStyle name="Level6-Numbers" xfId="172"/>
    <cellStyle name="Level6-Numbers 2" xfId="173"/>
    <cellStyle name="Level7" xfId="174"/>
    <cellStyle name="Level7-Hide" xfId="175"/>
    <cellStyle name="Level7-Numbers" xfId="176"/>
    <cellStyle name="Linked Cell" xfId="177"/>
    <cellStyle name="Neutral" xfId="178"/>
    <cellStyle name="Normal 2" xfId="179"/>
    <cellStyle name="Normal_GSE DCF_Model_31_07_09 final" xfId="180"/>
    <cellStyle name="Note" xfId="181"/>
    <cellStyle name="Number-Cells" xfId="182"/>
    <cellStyle name="Number-Cells-Column2" xfId="183"/>
    <cellStyle name="Number-Cells-Column5" xfId="184"/>
    <cellStyle name="Output" xfId="185"/>
    <cellStyle name="Row-Header" xfId="186"/>
    <cellStyle name="Row-Header 2" xfId="187"/>
    <cellStyle name="Title" xfId="188"/>
    <cellStyle name="Total" xfId="189"/>
    <cellStyle name="Warning Text" xfId="190"/>
    <cellStyle name="Акцент1 2" xfId="191"/>
    <cellStyle name="Акцент1 3" xfId="192"/>
    <cellStyle name="Акцент2 2" xfId="193"/>
    <cellStyle name="Акцент2 3" xfId="194"/>
    <cellStyle name="Акцент3 2" xfId="195"/>
    <cellStyle name="Акцент3 3" xfId="196"/>
    <cellStyle name="Акцент4 2" xfId="197"/>
    <cellStyle name="Акцент4 3" xfId="198"/>
    <cellStyle name="Акцент5 2" xfId="199"/>
    <cellStyle name="Акцент5 3" xfId="200"/>
    <cellStyle name="Акцент6 2" xfId="201"/>
    <cellStyle name="Акцент6 3" xfId="202"/>
    <cellStyle name="Ввод  2" xfId="203"/>
    <cellStyle name="Ввод  3" xfId="204"/>
    <cellStyle name="Вывод 2" xfId="205"/>
    <cellStyle name="Вывод 3" xfId="206"/>
    <cellStyle name="Вычисление 2" xfId="207"/>
    <cellStyle name="Вычисление 3" xfId="208"/>
    <cellStyle name="Денежный 2" xfId="209"/>
    <cellStyle name="Заголовок 1 2" xfId="210"/>
    <cellStyle name="Заголовок 1 3" xfId="211"/>
    <cellStyle name="Заголовок 2 2" xfId="212"/>
    <cellStyle name="Заголовок 2 3" xfId="213"/>
    <cellStyle name="Заголовок 3 2" xfId="214"/>
    <cellStyle name="Заголовок 3 3" xfId="215"/>
    <cellStyle name="Заголовок 4 2" xfId="216"/>
    <cellStyle name="Заголовок 4 3" xfId="217"/>
    <cellStyle name="Итог 2" xfId="218"/>
    <cellStyle name="Итог 3" xfId="219"/>
    <cellStyle name="Контрольная ячейка 2" xfId="220"/>
    <cellStyle name="Контрольная ячейка 3" xfId="221"/>
    <cellStyle name="Название 2" xfId="222"/>
    <cellStyle name="Название 3" xfId="223"/>
    <cellStyle name="Нейтральный 2" xfId="224"/>
    <cellStyle name="Нейтральный 3" xfId="225"/>
    <cellStyle name="Обычный" xfId="0" builtinId="0"/>
    <cellStyle name="Обычный 10" xfId="226"/>
    <cellStyle name="Обычный 11" xfId="227"/>
    <cellStyle name="Обычный 12" xfId="228"/>
    <cellStyle name="Обычный 13" xfId="229"/>
    <cellStyle name="Обычный 14" xfId="230"/>
    <cellStyle name="Обычный 15" xfId="231"/>
    <cellStyle name="Обычный 16" xfId="232"/>
    <cellStyle name="Обычный 17" xfId="233"/>
    <cellStyle name="Обычный 18" xfId="234"/>
    <cellStyle name="Обычный 2" xfId="235"/>
    <cellStyle name="Обычный 2 10" xfId="236"/>
    <cellStyle name="Обычный 2 11" xfId="237"/>
    <cellStyle name="Обычный 2 12" xfId="238"/>
    <cellStyle name="Обычный 2 13" xfId="239"/>
    <cellStyle name="Обычный 2 14" xfId="240"/>
    <cellStyle name="Обычный 2 15" xfId="241"/>
    <cellStyle name="Обычный 2 16" xfId="242"/>
    <cellStyle name="Обычный 2 2" xfId="243"/>
    <cellStyle name="Обычный 2 2 2" xfId="244"/>
    <cellStyle name="Обычный 2 2 3" xfId="245"/>
    <cellStyle name="Обычный 2 2_Расшифровка прочих" xfId="246"/>
    <cellStyle name="Обычный 2 3" xfId="247"/>
    <cellStyle name="Обычный 2 4" xfId="248"/>
    <cellStyle name="Обычный 2 5" xfId="249"/>
    <cellStyle name="Обычный 2 6" xfId="250"/>
    <cellStyle name="Обычный 2 7" xfId="251"/>
    <cellStyle name="Обычный 2 8" xfId="252"/>
    <cellStyle name="Обычный 2 9" xfId="253"/>
    <cellStyle name="Обычный 2_2604-2010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 2" xfId="289"/>
    <cellStyle name="Процентный 2 10" xfId="290"/>
    <cellStyle name="Процентный 2 11" xfId="291"/>
    <cellStyle name="Процентный 2 12" xfId="292"/>
    <cellStyle name="Процентный 2 13" xfId="293"/>
    <cellStyle name="Процентный 2 14" xfId="294"/>
    <cellStyle name="Процентный 2 15" xfId="295"/>
    <cellStyle name="Процентный 2 16" xfId="296"/>
    <cellStyle name="Процентный 2 2" xfId="297"/>
    <cellStyle name="Процентный 2 3" xfId="298"/>
    <cellStyle name="Процентный 2 4" xfId="299"/>
    <cellStyle name="Процентный 2 5" xfId="300"/>
    <cellStyle name="Процентный 2 6" xfId="301"/>
    <cellStyle name="Процентный 2 7" xfId="302"/>
    <cellStyle name="Процентный 2 8" xfId="303"/>
    <cellStyle name="Процентный 2 9" xfId="304"/>
    <cellStyle name="Процентный 3" xfId="305"/>
    <cellStyle name="Процентный 4" xfId="306"/>
    <cellStyle name="Процентный 4 2" xfId="307"/>
    <cellStyle name="Связанная ячейка 2" xfId="308"/>
    <cellStyle name="Связанная ячейка 3" xfId="309"/>
    <cellStyle name="Стиль 1" xfId="310"/>
    <cellStyle name="Стиль 1 2" xfId="311"/>
    <cellStyle name="Стиль 1 3" xfId="312"/>
    <cellStyle name="Стиль 1 4" xfId="313"/>
    <cellStyle name="Стиль 1 5" xfId="314"/>
    <cellStyle name="Стиль 1 6" xfId="315"/>
    <cellStyle name="Стиль 1 7" xfId="316"/>
    <cellStyle name="Текст предупреждения 2" xfId="317"/>
    <cellStyle name="Текст предупреждения 3" xfId="318"/>
    <cellStyle name="Тысячи [0]_1.62" xfId="319"/>
    <cellStyle name="Тысячи_1.62" xfId="320"/>
    <cellStyle name="Финансовый 2" xfId="321"/>
    <cellStyle name="Финансовый 2 10" xfId="322"/>
    <cellStyle name="Финансовый 2 11" xfId="323"/>
    <cellStyle name="Финансовый 2 12" xfId="324"/>
    <cellStyle name="Финансовый 2 13" xfId="325"/>
    <cellStyle name="Финансовый 2 14" xfId="326"/>
    <cellStyle name="Финансовый 2 15" xfId="327"/>
    <cellStyle name="Финансовый 2 16" xfId="328"/>
    <cellStyle name="Финансовый 2 17" xfId="329"/>
    <cellStyle name="Финансовый 2 2" xfId="330"/>
    <cellStyle name="Финансовый 2 3" xfId="331"/>
    <cellStyle name="Финансовый 2 4" xfId="332"/>
    <cellStyle name="Финансовый 2 5" xfId="333"/>
    <cellStyle name="Финансовый 2 6" xfId="334"/>
    <cellStyle name="Финансовый 2 7" xfId="335"/>
    <cellStyle name="Финансовый 2 8" xfId="336"/>
    <cellStyle name="Финансовый 2 9" xfId="337"/>
    <cellStyle name="Финансовый 3" xfId="338"/>
    <cellStyle name="Финансовый 3 2" xfId="339"/>
    <cellStyle name="Финансовый 4" xfId="340"/>
    <cellStyle name="Финансовый 4 2" xfId="341"/>
    <cellStyle name="Финансовый 4 3" xfId="342"/>
    <cellStyle name="Финансовый 5" xfId="343"/>
    <cellStyle name="Финансовый 6" xfId="344"/>
    <cellStyle name="Финансовый 7" xfId="345"/>
    <cellStyle name="Хороший 2" xfId="346"/>
    <cellStyle name="Хороший 3" xfId="347"/>
    <cellStyle name="числовой" xfId="348"/>
    <cellStyle name="Ю" xfId="349"/>
    <cellStyle name="Ю-FreeSet_10" xfId="3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externalLink" Target="externalLinks/externalLink3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oc.lan.me\V3221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AM4PEPF0002D54B\EXCELCNV\5e2ab40e-30d2-40f9-b5f8-bd1f18554d24\2.%20Zmin%20do%20ShablonFP-2019%20(7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. фін. пок."/>
      <sheetName val="I. Фін результат"/>
      <sheetName val="ІІ. Розр. з бюджетом"/>
      <sheetName val="ІІІ. Рух грош. коштів"/>
      <sheetName val="IV. Кап. інвестиції"/>
      <sheetName val=" V. Коефіцієнти"/>
      <sheetName val="6.1. Інша інфо_1"/>
      <sheetName val="6.2. Інша інфо_2"/>
    </sheetNames>
    <sheetDataSet>
      <sheetData sheetId="0" refreshError="1"/>
      <sheetData sheetId="1" refreshError="1"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3"/>
  <sheetViews>
    <sheetView tabSelected="1" topLeftCell="A31" zoomScale="65" zoomScaleNormal="65" zoomScaleSheetLayoutView="65" workbookViewId="0">
      <selection activeCell="C116" sqref="C116"/>
    </sheetView>
  </sheetViews>
  <sheetFormatPr defaultColWidth="9.140625" defaultRowHeight="18.75"/>
  <cols>
    <col min="1" max="1" width="83.28515625" style="2" customWidth="1"/>
    <col min="2" max="2" width="10.85546875" style="3" customWidth="1"/>
    <col min="3" max="5" width="23" style="3" customWidth="1"/>
    <col min="6" max="6" width="23" style="2" customWidth="1"/>
    <col min="7" max="7" width="24.85546875" style="2" customWidth="1"/>
    <col min="8" max="8" width="28" style="2" customWidth="1"/>
    <col min="9" max="9" width="24.5703125" style="2" customWidth="1"/>
    <col min="10" max="10" width="26.140625" style="2" customWidth="1"/>
    <col min="11" max="11" width="11.140625" style="2" customWidth="1"/>
    <col min="12" max="12" width="57.28515625" style="2" customWidth="1"/>
    <col min="13" max="14" width="9.140625" style="2"/>
    <col min="15" max="15" width="10.5703125" style="2" customWidth="1"/>
    <col min="16" max="16384" width="9.140625" style="2"/>
  </cols>
  <sheetData>
    <row r="1" spans="1:10" ht="18" customHeight="1">
      <c r="A1" s="41" t="s">
        <v>0</v>
      </c>
      <c r="G1" s="2" t="s">
        <v>1</v>
      </c>
    </row>
    <row r="2" spans="1:10" ht="18" customHeight="1">
      <c r="A2" s="41"/>
      <c r="G2" s="139" t="s">
        <v>2</v>
      </c>
      <c r="H2" s="139"/>
      <c r="I2" s="139"/>
    </row>
    <row r="3" spans="1:10" ht="18" customHeight="1">
      <c r="A3" s="205" t="s">
        <v>407</v>
      </c>
      <c r="B3" s="206"/>
      <c r="C3" s="43"/>
      <c r="D3" s="41"/>
      <c r="E3" s="41"/>
      <c r="F3" s="41"/>
      <c r="G3" s="139" t="s">
        <v>3</v>
      </c>
      <c r="H3" s="139"/>
      <c r="I3" s="139"/>
      <c r="J3" s="139"/>
    </row>
    <row r="4" spans="1:10" ht="18" customHeight="1">
      <c r="A4" s="192" t="s">
        <v>4</v>
      </c>
      <c r="B4" s="211"/>
      <c r="C4" s="43"/>
      <c r="D4" s="41"/>
      <c r="E4" s="41"/>
      <c r="F4" s="41"/>
      <c r="G4" s="192" t="s">
        <v>5</v>
      </c>
      <c r="H4" s="192"/>
      <c r="I4" s="192"/>
      <c r="J4" s="192"/>
    </row>
    <row r="5" spans="1:10" ht="18" customHeight="1">
      <c r="A5" s="210"/>
      <c r="B5" s="211"/>
      <c r="C5" s="43"/>
      <c r="D5" s="42"/>
      <c r="E5" s="42"/>
      <c r="F5" s="42"/>
      <c r="G5" s="93" t="s">
        <v>6</v>
      </c>
      <c r="H5" s="93"/>
      <c r="I5" s="93"/>
      <c r="J5" s="93"/>
    </row>
    <row r="6" spans="1:10" ht="18" customHeight="1">
      <c r="A6" s="213"/>
      <c r="B6" s="206"/>
      <c r="C6" s="41"/>
      <c r="D6" s="42"/>
      <c r="E6" s="42"/>
      <c r="F6" s="42"/>
      <c r="G6" s="41"/>
      <c r="H6" s="41"/>
      <c r="I6" s="136"/>
      <c r="J6" s="136"/>
    </row>
    <row r="7" spans="1:10" ht="18" customHeight="1">
      <c r="A7" s="139" t="s">
        <v>7</v>
      </c>
      <c r="B7" s="43"/>
      <c r="C7" s="43"/>
      <c r="D7" s="42"/>
      <c r="E7" s="42"/>
      <c r="F7" s="42"/>
      <c r="I7" s="139"/>
      <c r="J7" s="139"/>
    </row>
    <row r="8" spans="1:10" ht="18" customHeight="1">
      <c r="A8" s="43"/>
      <c r="B8" s="43"/>
      <c r="C8" s="43"/>
      <c r="D8" s="139"/>
      <c r="E8" s="139"/>
      <c r="F8" s="139"/>
    </row>
    <row r="9" spans="1:10" ht="18" customHeight="1">
      <c r="A9" s="43"/>
      <c r="B9" s="43"/>
      <c r="C9" s="43"/>
      <c r="D9" s="139"/>
      <c r="E9" s="139"/>
      <c r="F9" s="139"/>
    </row>
    <row r="10" spans="1:10" ht="18" customHeight="1">
      <c r="A10" s="107" t="s">
        <v>8</v>
      </c>
      <c r="B10" s="41"/>
      <c r="C10" s="41"/>
      <c r="D10" s="41"/>
      <c r="E10" s="108"/>
      <c r="F10" s="109"/>
      <c r="G10" s="209" t="s">
        <v>9</v>
      </c>
      <c r="H10" s="209"/>
      <c r="I10" s="209"/>
      <c r="J10" s="209"/>
    </row>
    <row r="11" spans="1:10" ht="18" customHeight="1">
      <c r="A11" s="107"/>
      <c r="B11" s="41"/>
      <c r="C11" s="41"/>
      <c r="D11" s="41"/>
      <c r="E11" s="108"/>
      <c r="F11" s="109"/>
      <c r="G11" s="139"/>
      <c r="H11" s="139"/>
      <c r="I11" s="139"/>
      <c r="J11" s="139"/>
    </row>
    <row r="12" spans="1:10" ht="35.25" customHeight="1">
      <c r="A12" s="205" t="s">
        <v>408</v>
      </c>
      <c r="B12" s="212"/>
      <c r="C12" s="136"/>
      <c r="D12" s="136"/>
      <c r="E12" s="41"/>
      <c r="F12" s="41"/>
      <c r="G12" s="205" t="s">
        <v>409</v>
      </c>
      <c r="H12" s="205"/>
      <c r="I12" s="205"/>
      <c r="J12" s="205"/>
    </row>
    <row r="13" spans="1:10" ht="18" customHeight="1">
      <c r="A13" s="208" t="s">
        <v>4</v>
      </c>
      <c r="B13" s="208"/>
      <c r="C13" s="209"/>
      <c r="D13" s="209"/>
      <c r="E13" s="43"/>
      <c r="F13" s="42"/>
      <c r="G13" s="208" t="s">
        <v>10</v>
      </c>
      <c r="H13" s="208"/>
      <c r="I13" s="208"/>
      <c r="J13" s="208"/>
    </row>
    <row r="14" spans="1:10" ht="18" customHeight="1">
      <c r="A14" s="139"/>
      <c r="B14" s="139"/>
      <c r="C14" s="139"/>
      <c r="D14" s="139"/>
      <c r="E14" s="43"/>
      <c r="F14" s="42"/>
      <c r="G14" s="139"/>
      <c r="H14" s="139"/>
      <c r="I14" s="139"/>
      <c r="J14" s="139"/>
    </row>
    <row r="15" spans="1:10" ht="18" customHeight="1">
      <c r="A15" s="205"/>
      <c r="B15" s="212"/>
      <c r="C15" s="192"/>
      <c r="D15" s="214"/>
      <c r="E15" s="43"/>
      <c r="F15" s="42"/>
      <c r="G15" s="137"/>
      <c r="H15" s="137"/>
      <c r="I15" s="137"/>
      <c r="J15" s="137"/>
    </row>
    <row r="16" spans="1:10" ht="18" customHeight="1">
      <c r="A16" s="136" t="s">
        <v>7</v>
      </c>
      <c r="B16" s="138"/>
      <c r="C16" s="136"/>
      <c r="D16" s="138"/>
      <c r="E16" s="43"/>
      <c r="F16" s="42"/>
      <c r="G16" s="207" t="s">
        <v>7</v>
      </c>
      <c r="H16" s="207"/>
      <c r="I16" s="207"/>
      <c r="J16" s="207"/>
    </row>
    <row r="17" spans="1:10" ht="18" customHeight="1">
      <c r="A17" s="136"/>
      <c r="B17" s="138"/>
      <c r="C17" s="136"/>
      <c r="D17" s="138"/>
      <c r="E17" s="43"/>
      <c r="F17" s="42"/>
      <c r="G17" s="136"/>
      <c r="H17" s="136"/>
      <c r="I17" s="136"/>
      <c r="J17" s="136"/>
    </row>
    <row r="18" spans="1:10" ht="18" customHeight="1">
      <c r="A18" s="136"/>
      <c r="B18" s="138"/>
      <c r="C18" s="136"/>
      <c r="D18" s="138"/>
      <c r="E18" s="43"/>
      <c r="F18" s="42"/>
      <c r="G18" s="110"/>
      <c r="H18" s="110"/>
      <c r="I18" s="110"/>
      <c r="J18" s="110"/>
    </row>
    <row r="19" spans="1:10" ht="43.5" customHeight="1">
      <c r="A19" s="192"/>
      <c r="B19" s="192"/>
      <c r="C19" s="192"/>
      <c r="D19" s="192"/>
      <c r="E19" s="42"/>
      <c r="F19" s="42"/>
      <c r="G19" s="193" t="s">
        <v>11</v>
      </c>
      <c r="H19" s="195"/>
      <c r="I19" s="215" t="s">
        <v>12</v>
      </c>
      <c r="J19" s="215"/>
    </row>
    <row r="20" spans="1:10" ht="28.5" customHeight="1">
      <c r="A20" s="201" t="s">
        <v>13</v>
      </c>
      <c r="B20" s="215" t="s">
        <v>410</v>
      </c>
      <c r="C20" s="215"/>
      <c r="D20" s="215"/>
      <c r="E20" s="215"/>
      <c r="F20" s="215"/>
      <c r="G20" s="197" t="s">
        <v>14</v>
      </c>
      <c r="H20" s="199">
        <v>30687118</v>
      </c>
      <c r="I20" s="196" t="s">
        <v>15</v>
      </c>
      <c r="J20" s="220"/>
    </row>
    <row r="21" spans="1:10" ht="28.5" customHeight="1">
      <c r="A21" s="201"/>
      <c r="B21" s="215"/>
      <c r="C21" s="215"/>
      <c r="D21" s="215"/>
      <c r="E21" s="215"/>
      <c r="F21" s="215"/>
      <c r="G21" s="198"/>
      <c r="H21" s="200"/>
      <c r="I21" s="196"/>
      <c r="J21" s="215"/>
    </row>
    <row r="22" spans="1:10" ht="28.5" customHeight="1">
      <c r="A22" s="123" t="s">
        <v>16</v>
      </c>
      <c r="B22" s="193" t="s">
        <v>411</v>
      </c>
      <c r="C22" s="194"/>
      <c r="D22" s="194"/>
      <c r="E22" s="194"/>
      <c r="F22" s="195"/>
      <c r="G22" s="123" t="s">
        <v>17</v>
      </c>
      <c r="H22" s="158">
        <v>150</v>
      </c>
      <c r="I22" s="196" t="s">
        <v>18</v>
      </c>
      <c r="J22" s="220"/>
    </row>
    <row r="23" spans="1:10" ht="39" customHeight="1">
      <c r="A23" s="123" t="s">
        <v>19</v>
      </c>
      <c r="B23" s="193"/>
      <c r="C23" s="194"/>
      <c r="D23" s="194"/>
      <c r="E23" s="194"/>
      <c r="F23" s="195"/>
      <c r="G23" s="123" t="s">
        <v>20</v>
      </c>
      <c r="H23" s="158"/>
      <c r="I23" s="196"/>
      <c r="J23" s="215"/>
    </row>
    <row r="24" spans="1:10" ht="28.5" customHeight="1">
      <c r="A24" s="123" t="s">
        <v>21</v>
      </c>
      <c r="B24" s="193" t="s">
        <v>412</v>
      </c>
      <c r="C24" s="194"/>
      <c r="D24" s="194"/>
      <c r="E24" s="194"/>
      <c r="F24" s="195"/>
      <c r="G24" s="123" t="s">
        <v>22</v>
      </c>
      <c r="H24" s="159" t="s">
        <v>427</v>
      </c>
      <c r="I24" s="196" t="s">
        <v>18</v>
      </c>
      <c r="J24" s="221"/>
    </row>
    <row r="25" spans="1:10" ht="28.5" customHeight="1">
      <c r="A25" s="123" t="s">
        <v>23</v>
      </c>
      <c r="B25" s="193"/>
      <c r="C25" s="194"/>
      <c r="D25" s="194"/>
      <c r="E25" s="194"/>
      <c r="F25" s="194"/>
      <c r="G25" s="194"/>
      <c r="H25" s="195"/>
      <c r="I25" s="196"/>
      <c r="J25" s="222"/>
    </row>
    <row r="26" spans="1:10" ht="28.5" customHeight="1">
      <c r="A26" s="123" t="s">
        <v>24</v>
      </c>
      <c r="B26" s="193"/>
      <c r="C26" s="194"/>
      <c r="D26" s="194"/>
      <c r="E26" s="194"/>
      <c r="F26" s="194"/>
      <c r="G26" s="194"/>
      <c r="H26" s="195"/>
      <c r="I26" s="196" t="s">
        <v>18</v>
      </c>
      <c r="J26" s="223"/>
    </row>
    <row r="27" spans="1:10" ht="28.5" customHeight="1">
      <c r="A27" s="123" t="s">
        <v>25</v>
      </c>
      <c r="B27" s="193"/>
      <c r="C27" s="194"/>
      <c r="D27" s="194"/>
      <c r="E27" s="194"/>
      <c r="F27" s="194"/>
      <c r="G27" s="194"/>
      <c r="H27" s="195"/>
      <c r="I27" s="196"/>
      <c r="J27" s="223"/>
    </row>
    <row r="28" spans="1:10" ht="28.5" customHeight="1">
      <c r="A28" s="123" t="s">
        <v>26</v>
      </c>
      <c r="B28" s="193">
        <v>229.5</v>
      </c>
      <c r="C28" s="194"/>
      <c r="D28" s="194"/>
      <c r="E28" s="194"/>
      <c r="F28" s="194"/>
      <c r="G28" s="194"/>
      <c r="H28" s="195"/>
      <c r="I28" s="196" t="s">
        <v>18</v>
      </c>
      <c r="J28" s="223"/>
    </row>
    <row r="29" spans="1:10" ht="28.5" customHeight="1">
      <c r="A29" s="123" t="s">
        <v>27</v>
      </c>
      <c r="B29" s="193" t="s">
        <v>414</v>
      </c>
      <c r="C29" s="194"/>
      <c r="D29" s="194"/>
      <c r="E29" s="194"/>
      <c r="F29" s="194"/>
      <c r="G29" s="194"/>
      <c r="H29" s="195"/>
      <c r="I29" s="196"/>
      <c r="J29" s="223"/>
    </row>
    <row r="30" spans="1:10" ht="28.5" customHeight="1">
      <c r="A30" s="123" t="s">
        <v>28</v>
      </c>
      <c r="B30" s="193">
        <v>674631365</v>
      </c>
      <c r="C30" s="194"/>
      <c r="D30" s="194"/>
      <c r="E30" s="194"/>
      <c r="F30" s="194"/>
      <c r="G30" s="195"/>
      <c r="H30" s="201" t="s">
        <v>29</v>
      </c>
      <c r="I30" s="201"/>
      <c r="J30" s="44"/>
    </row>
    <row r="31" spans="1:10" ht="28.5" customHeight="1">
      <c r="A31" s="123" t="s">
        <v>30</v>
      </c>
      <c r="B31" s="193" t="s">
        <v>415</v>
      </c>
      <c r="C31" s="194"/>
      <c r="D31" s="194"/>
      <c r="E31" s="194"/>
      <c r="F31" s="194"/>
      <c r="G31" s="195"/>
      <c r="H31" s="201" t="s">
        <v>31</v>
      </c>
      <c r="I31" s="201"/>
      <c r="J31" s="44"/>
    </row>
    <row r="32" spans="1:10" ht="18.75" customHeight="1">
      <c r="A32" s="95"/>
      <c r="B32" s="95"/>
      <c r="C32" s="95"/>
      <c r="D32" s="95"/>
      <c r="E32" s="95"/>
      <c r="F32" s="95"/>
      <c r="G32" s="95"/>
      <c r="H32" s="93"/>
      <c r="I32" s="41"/>
      <c r="J32" s="43"/>
    </row>
    <row r="33" spans="1:12" ht="18.95" customHeight="1">
      <c r="A33" s="136"/>
      <c r="B33" s="93"/>
      <c r="C33" s="93"/>
      <c r="D33" s="93"/>
      <c r="E33" s="93"/>
      <c r="F33" s="93"/>
      <c r="G33" s="93"/>
      <c r="H33" s="93"/>
      <c r="I33" s="41"/>
      <c r="J33" s="41"/>
    </row>
    <row r="34" spans="1:12" ht="24" customHeight="1">
      <c r="A34" s="224" t="s">
        <v>32</v>
      </c>
      <c r="B34" s="224"/>
      <c r="C34" s="224"/>
      <c r="D34" s="224"/>
      <c r="E34" s="224"/>
      <c r="F34" s="224"/>
      <c r="G34" s="224"/>
      <c r="H34" s="224"/>
      <c r="I34" s="224"/>
      <c r="J34" s="224"/>
    </row>
    <row r="35" spans="1:12" ht="18" customHeight="1">
      <c r="A35" s="224" t="s">
        <v>413</v>
      </c>
      <c r="B35" s="224"/>
      <c r="C35" s="224"/>
      <c r="D35" s="224"/>
      <c r="E35" s="224"/>
      <c r="F35" s="224"/>
      <c r="G35" s="224"/>
      <c r="H35" s="224"/>
      <c r="I35" s="224"/>
      <c r="J35" s="224"/>
    </row>
    <row r="36" spans="1:12" ht="18" customHeight="1">
      <c r="A36" s="224" t="s">
        <v>33</v>
      </c>
      <c r="B36" s="224"/>
      <c r="C36" s="224"/>
      <c r="D36" s="224"/>
      <c r="E36" s="224"/>
      <c r="F36" s="224"/>
      <c r="G36" s="224"/>
      <c r="H36" s="224"/>
      <c r="I36" s="224"/>
      <c r="J36" s="224"/>
    </row>
    <row r="37" spans="1:12" ht="13.5" customHeight="1">
      <c r="B37" s="13"/>
      <c r="D37" s="13"/>
      <c r="E37" s="13"/>
      <c r="F37" s="13"/>
      <c r="G37" s="13"/>
      <c r="H37" s="13"/>
      <c r="I37" s="13"/>
      <c r="J37" s="13"/>
    </row>
    <row r="38" spans="1:12" ht="31.5" customHeight="1">
      <c r="A38" s="236" t="s">
        <v>34</v>
      </c>
      <c r="B38" s="196" t="s">
        <v>35</v>
      </c>
      <c r="C38" s="216" t="s">
        <v>416</v>
      </c>
      <c r="D38" s="216" t="s">
        <v>417</v>
      </c>
      <c r="E38" s="218" t="s">
        <v>418</v>
      </c>
      <c r="F38" s="196" t="s">
        <v>419</v>
      </c>
      <c r="G38" s="228" t="s">
        <v>37</v>
      </c>
      <c r="H38" s="229"/>
      <c r="I38" s="229"/>
      <c r="J38" s="230"/>
    </row>
    <row r="39" spans="1:12" ht="54.75" customHeight="1">
      <c r="A39" s="236"/>
      <c r="B39" s="196"/>
      <c r="C39" s="217"/>
      <c r="D39" s="217"/>
      <c r="E39" s="219"/>
      <c r="F39" s="196"/>
      <c r="G39" s="59" t="s">
        <v>38</v>
      </c>
      <c r="H39" s="59" t="s">
        <v>39</v>
      </c>
      <c r="I39" s="59" t="s">
        <v>40</v>
      </c>
      <c r="J39" s="59" t="s">
        <v>41</v>
      </c>
    </row>
    <row r="40" spans="1:12" ht="20.100000000000001" customHeight="1">
      <c r="A40" s="60">
        <v>1</v>
      </c>
      <c r="B40" s="59">
        <v>2</v>
      </c>
      <c r="C40" s="59">
        <v>3</v>
      </c>
      <c r="D40" s="59">
        <v>4</v>
      </c>
      <c r="E40" s="59">
        <v>5</v>
      </c>
      <c r="F40" s="59">
        <v>6</v>
      </c>
      <c r="G40" s="59">
        <v>7</v>
      </c>
      <c r="H40" s="59">
        <v>8</v>
      </c>
      <c r="I40" s="59">
        <v>9</v>
      </c>
      <c r="J40" s="59">
        <v>10</v>
      </c>
    </row>
    <row r="41" spans="1:12" ht="24.95" customHeight="1">
      <c r="A41" s="235" t="s">
        <v>42</v>
      </c>
      <c r="B41" s="235"/>
      <c r="C41" s="235"/>
      <c r="D41" s="235"/>
      <c r="E41" s="235"/>
      <c r="F41" s="235"/>
      <c r="G41" s="235"/>
      <c r="H41" s="235"/>
      <c r="I41" s="235"/>
      <c r="J41" s="235"/>
      <c r="L41" s="104"/>
    </row>
    <row r="42" spans="1:12" ht="18.75" customHeight="1">
      <c r="A42" s="24" t="s">
        <v>43</v>
      </c>
      <c r="B42" s="46">
        <v>1000</v>
      </c>
      <c r="C42" s="37">
        <f>'I. Інф. до фін.плану'!C23</f>
        <v>78658.649999999994</v>
      </c>
      <c r="D42" s="37">
        <f>'I. Інф. до фін.плану'!D23</f>
        <v>79820.13</v>
      </c>
      <c r="E42" s="37">
        <f>'I. Інф. до фін.плану'!E23</f>
        <v>81009.679999999993</v>
      </c>
      <c r="F42" s="37">
        <f>'I. Інф. до фін.плану'!F23</f>
        <v>79820.13</v>
      </c>
      <c r="G42" s="48">
        <v>80415</v>
      </c>
      <c r="H42" s="48">
        <v>80712</v>
      </c>
      <c r="I42" s="48">
        <v>80861</v>
      </c>
      <c r="J42" s="48">
        <v>80935</v>
      </c>
      <c r="L42" s="104"/>
    </row>
    <row r="43" spans="1:12" ht="18.75" customHeight="1">
      <c r="A43" s="24" t="s">
        <v>44</v>
      </c>
      <c r="B43" s="60">
        <v>1010</v>
      </c>
      <c r="C43" s="37">
        <f>'I. Інф. до фін.плану'!C24</f>
        <v>-90556.549999999988</v>
      </c>
      <c r="D43" s="37">
        <f>'I. Інф. до фін.плану'!D24</f>
        <v>-97623.15</v>
      </c>
      <c r="E43" s="37">
        <f>'I. Інф. до фін.плану'!E24</f>
        <v>-93742.089999999982</v>
      </c>
      <c r="F43" s="37">
        <f>'I. Інф. до фін.плану'!F24</f>
        <v>-97623.15</v>
      </c>
      <c r="G43" s="27">
        <v>-95683</v>
      </c>
      <c r="H43" s="27">
        <v>-94713</v>
      </c>
      <c r="I43" s="27">
        <v>-94228</v>
      </c>
      <c r="J43" s="27">
        <v>-93985</v>
      </c>
      <c r="L43" s="105"/>
    </row>
    <row r="44" spans="1:12" ht="18.75" customHeight="1">
      <c r="A44" s="25" t="s">
        <v>45</v>
      </c>
      <c r="B44" s="133">
        <v>1020</v>
      </c>
      <c r="C44" s="37">
        <f t="shared" ref="C44:J44" si="0">SUM(C42,C43)</f>
        <v>-11897.899999999994</v>
      </c>
      <c r="D44" s="37">
        <f t="shared" si="0"/>
        <v>-17803.01999999999</v>
      </c>
      <c r="E44" s="37">
        <f t="shared" si="0"/>
        <v>-12732.409999999989</v>
      </c>
      <c r="F44" s="37">
        <f t="shared" si="0"/>
        <v>-17803.01999999999</v>
      </c>
      <c r="G44" s="37">
        <f>SUM(G42,G43)</f>
        <v>-15268</v>
      </c>
      <c r="H44" s="37">
        <f t="shared" si="0"/>
        <v>-14001</v>
      </c>
      <c r="I44" s="37">
        <f t="shared" si="0"/>
        <v>-13367</v>
      </c>
      <c r="J44" s="37">
        <f t="shared" si="0"/>
        <v>-13050</v>
      </c>
      <c r="L44" s="104"/>
    </row>
    <row r="45" spans="1:12" ht="18.75" customHeight="1">
      <c r="A45" s="26" t="s">
        <v>46</v>
      </c>
      <c r="B45" s="133">
        <v>1310</v>
      </c>
      <c r="C45" s="37">
        <f>'I. Інф. до фін.плану'!C147</f>
        <v>-9892.8899999999921</v>
      </c>
      <c r="D45" s="37">
        <f>'I. Інф. до фін.плану'!D147</f>
        <v>-13114.669999999986</v>
      </c>
      <c r="E45" s="37">
        <f>'I. Інф. до фін.плану'!E147</f>
        <v>-15805.159999999991</v>
      </c>
      <c r="F45" s="37">
        <f>'I. Інф. до фін.плану'!F147</f>
        <v>4197.3300000000145</v>
      </c>
      <c r="G45" s="106" t="s">
        <v>47</v>
      </c>
      <c r="H45" s="106" t="s">
        <v>47</v>
      </c>
      <c r="I45" s="106" t="s">
        <v>47</v>
      </c>
      <c r="J45" s="106" t="s">
        <v>47</v>
      </c>
    </row>
    <row r="46" spans="1:12" ht="18.75" customHeight="1">
      <c r="A46" s="14" t="s">
        <v>48</v>
      </c>
      <c r="B46" s="47">
        <v>1200</v>
      </c>
      <c r="C46" s="37">
        <f>'I. Інф. до фін.плану'!C134</f>
        <v>-1126.6699999999933</v>
      </c>
      <c r="D46" s="37">
        <f>'I. Інф. до фін.плану'!D134</f>
        <v>-6357.1999999999853</v>
      </c>
      <c r="E46" s="37">
        <f>'I. Інф. до фін.плану'!E134</f>
        <v>-4881.6799999999912</v>
      </c>
      <c r="F46" s="37">
        <f>'I. Інф. до фін.плану'!F134</f>
        <v>10954.800000000016</v>
      </c>
      <c r="G46" s="187">
        <v>-5268</v>
      </c>
      <c r="H46" s="187">
        <v>-4001</v>
      </c>
      <c r="I46" s="187">
        <v>-3367</v>
      </c>
      <c r="J46" s="187">
        <v>-3050</v>
      </c>
    </row>
    <row r="47" spans="1:12" ht="24" customHeight="1">
      <c r="A47" s="237" t="s">
        <v>49</v>
      </c>
      <c r="B47" s="237"/>
      <c r="C47" s="237"/>
      <c r="D47" s="237"/>
      <c r="E47" s="237"/>
      <c r="F47" s="237"/>
      <c r="G47" s="237"/>
      <c r="H47" s="237"/>
      <c r="I47" s="237"/>
      <c r="J47" s="237"/>
    </row>
    <row r="48" spans="1:12" ht="18.75" customHeight="1">
      <c r="A48" s="51" t="s">
        <v>50</v>
      </c>
      <c r="B48" s="60">
        <v>2111</v>
      </c>
      <c r="C48" s="37">
        <f>'ІІ. Розп. ч.п. та розр. з бюд.'!F25</f>
        <v>358</v>
      </c>
      <c r="D48" s="37">
        <f>'ІІ. Розп. ч.п. та розр. з бюд.'!G25</f>
        <v>358</v>
      </c>
      <c r="E48" s="37">
        <f>'ІІ. Розп. ч.п. та розр. з бюд.'!H25</f>
        <v>490</v>
      </c>
      <c r="F48" s="37">
        <f>'ІІ. Розп. ч.п. та розр. з бюд.'!I25</f>
        <v>358</v>
      </c>
      <c r="G48" s="27" t="s">
        <v>47</v>
      </c>
      <c r="H48" s="27" t="s">
        <v>47</v>
      </c>
      <c r="I48" s="27" t="s">
        <v>47</v>
      </c>
      <c r="J48" s="27" t="s">
        <v>47</v>
      </c>
    </row>
    <row r="49" spans="1:11" ht="37.5" customHeight="1">
      <c r="A49" s="51" t="s">
        <v>51</v>
      </c>
      <c r="B49" s="60">
        <v>2112</v>
      </c>
      <c r="C49" s="37">
        <f>'ІІ. Розп. ч.п. та розр. з бюд.'!F26</f>
        <v>12372</v>
      </c>
      <c r="D49" s="37">
        <f>'ІІ. Розп. ч.п. та розр. з бюд.'!G26</f>
        <v>12609</v>
      </c>
      <c r="E49" s="37">
        <f>'ІІ. Розп. ч.п. та розр. з бюд.'!H26</f>
        <v>11566</v>
      </c>
      <c r="F49" s="37">
        <f>'ІІ. Розп. ч.п. та розр. з бюд.'!I26</f>
        <v>12609</v>
      </c>
      <c r="G49" s="27" t="s">
        <v>47</v>
      </c>
      <c r="H49" s="27" t="s">
        <v>47</v>
      </c>
      <c r="I49" s="27" t="s">
        <v>47</v>
      </c>
      <c r="J49" s="27" t="s">
        <v>47</v>
      </c>
    </row>
    <row r="50" spans="1:11" ht="37.5" customHeight="1">
      <c r="A50" s="52" t="s">
        <v>52</v>
      </c>
      <c r="B50" s="17">
        <v>2113</v>
      </c>
      <c r="C50" s="37" t="str">
        <f>'ІІ. Розп. ч.п. та розр. з бюд.'!F27</f>
        <v>(    )</v>
      </c>
      <c r="D50" s="37" t="str">
        <f>'ІІ. Розп. ч.п. та розр. з бюд.'!G27</f>
        <v>(    )</v>
      </c>
      <c r="E50" s="37" t="str">
        <f>'ІІ. Розп. ч.п. та розр. з бюд.'!H27</f>
        <v>(    )</v>
      </c>
      <c r="F50" s="37">
        <f>'ІІ. Розп. ч.п. та розр. з бюд.'!I27</f>
        <v>0</v>
      </c>
      <c r="G50" s="27" t="s">
        <v>47</v>
      </c>
      <c r="H50" s="27" t="s">
        <v>47</v>
      </c>
      <c r="I50" s="27" t="s">
        <v>47</v>
      </c>
      <c r="J50" s="27" t="s">
        <v>47</v>
      </c>
    </row>
    <row r="51" spans="1:11" ht="37.5" customHeight="1">
      <c r="A51" s="52" t="s">
        <v>53</v>
      </c>
      <c r="B51" s="17">
        <v>2115</v>
      </c>
      <c r="C51" s="37">
        <f>'ІІ. Розп. ч.п. та розр. з бюд.'!F29</f>
        <v>0</v>
      </c>
      <c r="D51" s="37">
        <f>'ІІ. Розп. ч.п. та розр. з бюд.'!G29</f>
        <v>0</v>
      </c>
      <c r="E51" s="37">
        <f>'ІІ. Розп. ч.п. та розр. з бюд.'!H29</f>
        <v>0</v>
      </c>
      <c r="F51" s="37">
        <f>'ІІ. Розп. ч.п. та розр. з бюд.'!I29</f>
        <v>0</v>
      </c>
      <c r="G51" s="27" t="s">
        <v>47</v>
      </c>
      <c r="H51" s="27" t="s">
        <v>47</v>
      </c>
      <c r="I51" s="27" t="s">
        <v>47</v>
      </c>
      <c r="J51" s="27" t="s">
        <v>47</v>
      </c>
    </row>
    <row r="52" spans="1:11" ht="80.25" customHeight="1">
      <c r="A52" s="52" t="s">
        <v>54</v>
      </c>
      <c r="B52" s="17">
        <v>2131</v>
      </c>
      <c r="C52" s="37">
        <f>'ІІ. Розп. ч.п. та розр. з бюд.'!F40</f>
        <v>0</v>
      </c>
      <c r="D52" s="37">
        <f>'ІІ. Розп. ч.п. та розр. з бюд.'!G40</f>
        <v>0</v>
      </c>
      <c r="E52" s="37">
        <f>'ІІ. Розп. ч.п. та розр. з бюд.'!H40</f>
        <v>0</v>
      </c>
      <c r="F52" s="37">
        <f>'ІІ. Розп. ч.п. та розр. з бюд.'!I40</f>
        <v>0</v>
      </c>
      <c r="G52" s="27" t="s">
        <v>47</v>
      </c>
      <c r="H52" s="27" t="s">
        <v>47</v>
      </c>
      <c r="I52" s="27" t="s">
        <v>47</v>
      </c>
      <c r="J52" s="27" t="s">
        <v>47</v>
      </c>
    </row>
    <row r="53" spans="1:11" ht="25.15" customHeight="1">
      <c r="A53" s="50" t="s">
        <v>55</v>
      </c>
      <c r="B53" s="35">
        <v>2200</v>
      </c>
      <c r="C53" s="37">
        <f>'ІІ. Розп. ч.п. та розр. з бюд.'!F47</f>
        <v>34477</v>
      </c>
      <c r="D53" s="37">
        <f>'ІІ. Розп. ч.п. та розр. з бюд.'!G47</f>
        <v>34471</v>
      </c>
      <c r="E53" s="37">
        <f>'ІІ. Розп. ч.п. та розр. з бюд.'!H47</f>
        <v>36386</v>
      </c>
      <c r="F53" s="37">
        <f>'ІІ. Розп. ч.п. та розр. з бюд.'!I47</f>
        <v>36217</v>
      </c>
      <c r="G53" s="48">
        <v>36386</v>
      </c>
      <c r="H53" s="48">
        <v>36386</v>
      </c>
      <c r="I53" s="48">
        <v>36386</v>
      </c>
      <c r="J53" s="48">
        <v>36386</v>
      </c>
      <c r="K53" s="49"/>
    </row>
    <row r="54" spans="1:11" ht="24.95" customHeight="1">
      <c r="A54" s="202" t="s">
        <v>56</v>
      </c>
      <c r="B54" s="203"/>
      <c r="C54" s="203"/>
      <c r="D54" s="203"/>
      <c r="E54" s="203"/>
      <c r="F54" s="203"/>
      <c r="G54" s="203"/>
      <c r="H54" s="203"/>
      <c r="I54" s="203"/>
      <c r="J54" s="204"/>
    </row>
    <row r="55" spans="1:11" s="4" customFormat="1" ht="20.100000000000001" customHeight="1">
      <c r="A55" s="22" t="s">
        <v>57</v>
      </c>
      <c r="B55" s="8">
        <v>4000</v>
      </c>
      <c r="C55" s="37">
        <f>'ІV кап. інвеат. V кред. '!F7</f>
        <v>0</v>
      </c>
      <c r="D55" s="37">
        <f>'ІV кап. інвеат. V кред. '!G7</f>
        <v>0</v>
      </c>
      <c r="E55" s="37">
        <f>'ІV кап. інвеат. V кред. '!H7</f>
        <v>0</v>
      </c>
      <c r="F55" s="37">
        <f>'ІV кап. інвеат. V кред. '!I7</f>
        <v>0</v>
      </c>
      <c r="G55" s="36"/>
      <c r="H55" s="36"/>
      <c r="I55" s="36"/>
      <c r="J55" s="36"/>
      <c r="K55" s="61"/>
    </row>
    <row r="56" spans="1:11" ht="24.95" customHeight="1">
      <c r="A56" s="231" t="s">
        <v>58</v>
      </c>
      <c r="B56" s="232"/>
      <c r="C56" s="232"/>
      <c r="D56" s="232"/>
      <c r="E56" s="232"/>
      <c r="F56" s="232"/>
      <c r="G56" s="232"/>
      <c r="H56" s="232"/>
      <c r="I56" s="232"/>
      <c r="J56" s="233"/>
    </row>
    <row r="57" spans="1:11" ht="78.75" customHeight="1">
      <c r="A57" s="32" t="s">
        <v>59</v>
      </c>
      <c r="B57" s="142">
        <v>5010</v>
      </c>
      <c r="C57" s="38">
        <f>(C46/C42)*100</f>
        <v>-1.4323535936607015</v>
      </c>
      <c r="D57" s="38">
        <f t="shared" ref="D57:J57" si="1">(D46/D42)*100</f>
        <v>-7.9644069735290897</v>
      </c>
      <c r="E57" s="38">
        <f t="shared" si="1"/>
        <v>-6.0260452824896875</v>
      </c>
      <c r="F57" s="38">
        <f t="shared" si="1"/>
        <v>13.724357502299251</v>
      </c>
      <c r="G57" s="185">
        <f>(G46/G42)*100</f>
        <v>-6.5510166013803399</v>
      </c>
      <c r="H57" s="38">
        <f t="shared" si="1"/>
        <v>-4.9571315293884428</v>
      </c>
      <c r="I57" s="38">
        <f t="shared" si="1"/>
        <v>-4.1639356426460221</v>
      </c>
      <c r="J57" s="38">
        <f t="shared" si="1"/>
        <v>-3.7684561685303022</v>
      </c>
    </row>
    <row r="58" spans="1:11" ht="59.25" customHeight="1">
      <c r="A58" s="32" t="s">
        <v>60</v>
      </c>
      <c r="B58" s="142">
        <v>5020</v>
      </c>
      <c r="C58" s="38">
        <f>(C46/C72)*100</f>
        <v>-1.5660810097022508</v>
      </c>
      <c r="D58" s="38">
        <f>(D46/D72)*100</f>
        <v>-8.8365627866892567</v>
      </c>
      <c r="E58" s="38">
        <f>(E46/E72)*100</f>
        <v>-6.4727455946114256</v>
      </c>
      <c r="F58" s="38">
        <f>(F46/F72)*100</f>
        <v>14.525252257388743</v>
      </c>
      <c r="G58" s="53" t="s">
        <v>47</v>
      </c>
      <c r="H58" s="53" t="s">
        <v>47</v>
      </c>
      <c r="I58" s="53" t="s">
        <v>47</v>
      </c>
      <c r="J58" s="53" t="s">
        <v>47</v>
      </c>
    </row>
    <row r="59" spans="1:11" ht="60.75" customHeight="1">
      <c r="A59" s="23" t="s">
        <v>61</v>
      </c>
      <c r="B59" s="60">
        <v>5030</v>
      </c>
      <c r="C59" s="38">
        <f>(C46/C80)*100</f>
        <v>-3.1309434486591443</v>
      </c>
      <c r="D59" s="38">
        <f>(D46/D80)*100</f>
        <v>-17.666249826316481</v>
      </c>
      <c r="E59" s="38">
        <f>(E46/E80)*100</f>
        <v>-13.331003031213282</v>
      </c>
      <c r="F59" s="38">
        <f>(F46/F80)*100</f>
        <v>29.915617575575563</v>
      </c>
      <c r="G59" s="53" t="s">
        <v>47</v>
      </c>
      <c r="H59" s="53" t="s">
        <v>47</v>
      </c>
      <c r="I59" s="53" t="s">
        <v>47</v>
      </c>
      <c r="J59" s="53" t="s">
        <v>47</v>
      </c>
    </row>
    <row r="60" spans="1:11" ht="66" customHeight="1">
      <c r="A60" s="23" t="s">
        <v>62</v>
      </c>
      <c r="B60" s="60">
        <v>5040</v>
      </c>
      <c r="C60" s="38">
        <f>(C45/C42)*100</f>
        <v>-12.576989307596802</v>
      </c>
      <c r="D60" s="38">
        <f>(D45/D42)*100</f>
        <v>-16.43027892838559</v>
      </c>
      <c r="E60" s="38">
        <f>(E45/E42)*100</f>
        <v>-19.510211619154639</v>
      </c>
      <c r="F60" s="38">
        <f>(F45/F42)*100</f>
        <v>5.2584855474427501</v>
      </c>
      <c r="G60" s="40" t="s">
        <v>47</v>
      </c>
      <c r="H60" s="40" t="s">
        <v>47</v>
      </c>
      <c r="I60" s="40" t="s">
        <v>47</v>
      </c>
      <c r="J60" s="40" t="s">
        <v>47</v>
      </c>
    </row>
    <row r="61" spans="1:11" ht="66.75" customHeight="1">
      <c r="A61" s="33" t="s">
        <v>63</v>
      </c>
      <c r="B61" s="141">
        <v>5050</v>
      </c>
      <c r="C61" s="86">
        <f>C80/(C73+C74)</f>
        <v>1.0007787079011041</v>
      </c>
      <c r="D61" s="86">
        <f>D80/(D73+D74)</f>
        <v>1.0007787079011041</v>
      </c>
      <c r="E61" s="86">
        <f>E80/(E73+E74)</f>
        <v>0.94378865979381443</v>
      </c>
      <c r="F61" s="86">
        <f>F80/(F73+F74)</f>
        <v>0.94378865979381443</v>
      </c>
      <c r="G61" s="9" t="s">
        <v>47</v>
      </c>
      <c r="H61" s="9" t="s">
        <v>47</v>
      </c>
      <c r="I61" s="9" t="s">
        <v>47</v>
      </c>
      <c r="J61" s="9" t="s">
        <v>47</v>
      </c>
    </row>
    <row r="62" spans="1:11" ht="65.25" customHeight="1">
      <c r="A62" s="33" t="s">
        <v>64</v>
      </c>
      <c r="B62" s="141">
        <v>5060</v>
      </c>
      <c r="C62" s="38">
        <f>C67/C66</f>
        <v>0.65530106085068729</v>
      </c>
      <c r="D62" s="38">
        <f>D67/D66</f>
        <v>0.65530106085068729</v>
      </c>
      <c r="E62" s="38">
        <f>E67/E66</f>
        <v>0.67504346179665042</v>
      </c>
      <c r="F62" s="38">
        <f>F67/F66</f>
        <v>0.67504346179665042</v>
      </c>
      <c r="G62" s="9" t="s">
        <v>47</v>
      </c>
      <c r="H62" s="9" t="s">
        <v>47</v>
      </c>
      <c r="I62" s="9" t="s">
        <v>47</v>
      </c>
      <c r="J62" s="9" t="s">
        <v>47</v>
      </c>
    </row>
    <row r="63" spans="1:11" ht="24.95" customHeight="1">
      <c r="A63" s="234" t="s">
        <v>65</v>
      </c>
      <c r="B63" s="234"/>
      <c r="C63" s="234"/>
      <c r="D63" s="234"/>
      <c r="E63" s="234"/>
      <c r="F63" s="234"/>
      <c r="G63" s="234"/>
      <c r="H63" s="234"/>
      <c r="I63" s="234"/>
      <c r="J63" s="234"/>
    </row>
    <row r="64" spans="1:11" ht="18.75" customHeight="1">
      <c r="A64" s="32" t="s">
        <v>66</v>
      </c>
      <c r="B64" s="142">
        <v>6000</v>
      </c>
      <c r="C64" s="27">
        <v>37789</v>
      </c>
      <c r="D64" s="27">
        <v>37789</v>
      </c>
      <c r="E64" s="27">
        <v>37789</v>
      </c>
      <c r="F64" s="27">
        <v>37789</v>
      </c>
      <c r="G64" s="9" t="s">
        <v>47</v>
      </c>
      <c r="H64" s="9" t="s">
        <v>47</v>
      </c>
      <c r="I64" s="9" t="s">
        <v>47</v>
      </c>
      <c r="J64" s="9" t="s">
        <v>47</v>
      </c>
    </row>
    <row r="65" spans="1:12" ht="18.75" customHeight="1">
      <c r="A65" s="32" t="s">
        <v>67</v>
      </c>
      <c r="B65" s="142">
        <v>6001</v>
      </c>
      <c r="C65" s="37">
        <f>C66-C67</f>
        <v>37789</v>
      </c>
      <c r="D65" s="37">
        <f>D66-D67</f>
        <v>37789</v>
      </c>
      <c r="E65" s="37">
        <f>E66-E67</f>
        <v>37758</v>
      </c>
      <c r="F65" s="37">
        <f>F66-F67</f>
        <v>37758</v>
      </c>
      <c r="G65" s="9" t="s">
        <v>47</v>
      </c>
      <c r="H65" s="9" t="s">
        <v>47</v>
      </c>
      <c r="I65" s="9" t="s">
        <v>47</v>
      </c>
      <c r="J65" s="9" t="s">
        <v>47</v>
      </c>
    </row>
    <row r="66" spans="1:12" ht="18.75" customHeight="1">
      <c r="A66" s="32" t="s">
        <v>68</v>
      </c>
      <c r="B66" s="142">
        <v>6002</v>
      </c>
      <c r="C66" s="27">
        <v>109629</v>
      </c>
      <c r="D66" s="27">
        <v>109629</v>
      </c>
      <c r="E66" s="27">
        <v>116194</v>
      </c>
      <c r="F66" s="27">
        <v>116194</v>
      </c>
      <c r="G66" s="9" t="s">
        <v>47</v>
      </c>
      <c r="H66" s="9" t="s">
        <v>47</v>
      </c>
      <c r="I66" s="9" t="s">
        <v>47</v>
      </c>
      <c r="J66" s="9" t="s">
        <v>47</v>
      </c>
    </row>
    <row r="67" spans="1:12" ht="18.75" customHeight="1">
      <c r="A67" s="32" t="s">
        <v>69</v>
      </c>
      <c r="B67" s="142">
        <v>6003</v>
      </c>
      <c r="C67" s="27">
        <v>71840</v>
      </c>
      <c r="D67" s="27">
        <v>71840</v>
      </c>
      <c r="E67" s="27">
        <v>78436</v>
      </c>
      <c r="F67" s="27">
        <v>78436</v>
      </c>
      <c r="G67" s="9" t="s">
        <v>47</v>
      </c>
      <c r="H67" s="9" t="s">
        <v>47</v>
      </c>
      <c r="I67" s="9" t="s">
        <v>47</v>
      </c>
      <c r="J67" s="9" t="s">
        <v>47</v>
      </c>
    </row>
    <row r="68" spans="1:12" ht="18.75" customHeight="1">
      <c r="A68" s="23" t="s">
        <v>70</v>
      </c>
      <c r="B68" s="60">
        <v>6010</v>
      </c>
      <c r="C68" s="27">
        <v>34153</v>
      </c>
      <c r="D68" s="27">
        <v>34153</v>
      </c>
      <c r="E68" s="27">
        <v>37661</v>
      </c>
      <c r="F68" s="27">
        <v>37661</v>
      </c>
      <c r="G68" s="9" t="s">
        <v>47</v>
      </c>
      <c r="H68" s="9" t="s">
        <v>47</v>
      </c>
      <c r="I68" s="9" t="s">
        <v>47</v>
      </c>
      <c r="J68" s="9" t="s">
        <v>47</v>
      </c>
    </row>
    <row r="69" spans="1:12" ht="36.75" customHeight="1">
      <c r="A69" s="23" t="s">
        <v>71</v>
      </c>
      <c r="B69" s="60">
        <v>6011</v>
      </c>
      <c r="C69" s="27">
        <v>23440</v>
      </c>
      <c r="D69" s="27">
        <v>23440</v>
      </c>
      <c r="E69" s="27">
        <v>28417</v>
      </c>
      <c r="F69" s="27">
        <v>28417</v>
      </c>
      <c r="G69" s="9" t="s">
        <v>47</v>
      </c>
      <c r="H69" s="9" t="s">
        <v>47</v>
      </c>
      <c r="I69" s="9" t="s">
        <v>47</v>
      </c>
      <c r="J69" s="9" t="s">
        <v>47</v>
      </c>
      <c r="K69" s="90"/>
    </row>
    <row r="70" spans="1:12" ht="18.600000000000001" customHeight="1">
      <c r="A70" s="23" t="s">
        <v>72</v>
      </c>
      <c r="B70" s="60">
        <v>6012</v>
      </c>
      <c r="C70" s="27"/>
      <c r="D70" s="27"/>
      <c r="E70" s="27"/>
      <c r="F70" s="27"/>
      <c r="G70" s="9" t="s">
        <v>47</v>
      </c>
      <c r="H70" s="9" t="s">
        <v>47</v>
      </c>
      <c r="I70" s="9" t="s">
        <v>47</v>
      </c>
      <c r="J70" s="9" t="s">
        <v>47</v>
      </c>
      <c r="K70" s="90"/>
    </row>
    <row r="71" spans="1:12" ht="18.600000000000001" customHeight="1">
      <c r="A71" s="23" t="s">
        <v>73</v>
      </c>
      <c r="B71" s="124">
        <v>6013</v>
      </c>
      <c r="C71" s="27">
        <v>6837</v>
      </c>
      <c r="D71" s="27">
        <v>6837</v>
      </c>
      <c r="E71" s="27">
        <v>6322</v>
      </c>
      <c r="F71" s="27">
        <v>6322</v>
      </c>
      <c r="G71" s="9" t="s">
        <v>47</v>
      </c>
      <c r="H71" s="9" t="s">
        <v>47</v>
      </c>
      <c r="I71" s="9" t="s">
        <v>47</v>
      </c>
      <c r="J71" s="9" t="s">
        <v>47</v>
      </c>
    </row>
    <row r="72" spans="1:12" s="4" customFormat="1" ht="20.100000000000001" customHeight="1">
      <c r="A72" s="22" t="s">
        <v>74</v>
      </c>
      <c r="B72" s="133">
        <v>6020</v>
      </c>
      <c r="C72" s="27">
        <v>71942</v>
      </c>
      <c r="D72" s="27">
        <v>71942</v>
      </c>
      <c r="E72" s="27">
        <v>75419</v>
      </c>
      <c r="F72" s="27">
        <v>75419</v>
      </c>
      <c r="G72" s="9" t="s">
        <v>47</v>
      </c>
      <c r="H72" s="9" t="s">
        <v>47</v>
      </c>
      <c r="I72" s="9" t="s">
        <v>47</v>
      </c>
      <c r="J72" s="9" t="s">
        <v>47</v>
      </c>
    </row>
    <row r="73" spans="1:12" ht="18.600000000000001" customHeight="1">
      <c r="A73" s="23" t="s">
        <v>75</v>
      </c>
      <c r="B73" s="60">
        <v>6030</v>
      </c>
      <c r="C73" s="27">
        <v>16804</v>
      </c>
      <c r="D73" s="27">
        <v>16804</v>
      </c>
      <c r="E73" s="27">
        <v>16480</v>
      </c>
      <c r="F73" s="27">
        <v>16480</v>
      </c>
      <c r="G73" s="9" t="s">
        <v>47</v>
      </c>
      <c r="H73" s="9" t="s">
        <v>47</v>
      </c>
      <c r="I73" s="9" t="s">
        <v>47</v>
      </c>
      <c r="J73" s="9" t="s">
        <v>47</v>
      </c>
    </row>
    <row r="74" spans="1:12" ht="18.600000000000001" customHeight="1">
      <c r="A74" s="23" t="s">
        <v>76</v>
      </c>
      <c r="B74" s="60">
        <v>6040</v>
      </c>
      <c r="C74" s="27">
        <v>19153</v>
      </c>
      <c r="D74" s="27">
        <v>19153</v>
      </c>
      <c r="E74" s="27">
        <v>22320</v>
      </c>
      <c r="F74" s="27">
        <v>22320</v>
      </c>
      <c r="G74" s="9" t="s">
        <v>47</v>
      </c>
      <c r="H74" s="9" t="s">
        <v>47</v>
      </c>
      <c r="I74" s="9" t="s">
        <v>47</v>
      </c>
      <c r="J74" s="9" t="s">
        <v>47</v>
      </c>
    </row>
    <row r="75" spans="1:12" ht="18.75" customHeight="1">
      <c r="A75" s="23" t="s">
        <v>77</v>
      </c>
      <c r="B75" s="60">
        <v>6041</v>
      </c>
      <c r="C75" s="27">
        <v>1212</v>
      </c>
      <c r="D75" s="27">
        <v>1212</v>
      </c>
      <c r="E75" s="27">
        <v>1676</v>
      </c>
      <c r="F75" s="27">
        <v>1676</v>
      </c>
      <c r="G75" s="9" t="s">
        <v>47</v>
      </c>
      <c r="H75" s="9" t="s">
        <v>47</v>
      </c>
      <c r="I75" s="9" t="s">
        <v>47</v>
      </c>
      <c r="J75" s="9" t="s">
        <v>47</v>
      </c>
      <c r="K75" s="90"/>
    </row>
    <row r="76" spans="1:12" ht="19.5" customHeight="1">
      <c r="A76" s="23" t="s">
        <v>78</v>
      </c>
      <c r="B76" s="60">
        <v>6042</v>
      </c>
      <c r="C76" s="27">
        <v>1290</v>
      </c>
      <c r="D76" s="27">
        <v>1290</v>
      </c>
      <c r="E76" s="27">
        <v>1847</v>
      </c>
      <c r="F76" s="27">
        <v>1847</v>
      </c>
      <c r="G76" s="9" t="s">
        <v>47</v>
      </c>
      <c r="H76" s="9" t="s">
        <v>47</v>
      </c>
      <c r="I76" s="9" t="s">
        <v>47</v>
      </c>
      <c r="J76" s="9" t="s">
        <v>47</v>
      </c>
      <c r="K76" s="90"/>
    </row>
    <row r="77" spans="1:12" s="4" customFormat="1" ht="18.75" customHeight="1">
      <c r="A77" s="22" t="s">
        <v>79</v>
      </c>
      <c r="B77" s="133">
        <v>6050</v>
      </c>
      <c r="C77" s="48">
        <v>16804</v>
      </c>
      <c r="D77" s="48">
        <v>16804</v>
      </c>
      <c r="E77" s="48">
        <v>16480</v>
      </c>
      <c r="F77" s="48">
        <v>16480</v>
      </c>
      <c r="G77" s="9" t="s">
        <v>47</v>
      </c>
      <c r="H77" s="9" t="s">
        <v>47</v>
      </c>
      <c r="I77" s="9" t="s">
        <v>47</v>
      </c>
      <c r="J77" s="9" t="s">
        <v>47</v>
      </c>
      <c r="L77" s="2"/>
    </row>
    <row r="78" spans="1:12" ht="18.75" customHeight="1">
      <c r="A78" s="23" t="s">
        <v>80</v>
      </c>
      <c r="B78" s="60">
        <v>6060</v>
      </c>
      <c r="C78" s="27"/>
      <c r="D78" s="27"/>
      <c r="E78" s="27"/>
      <c r="F78" s="27"/>
      <c r="G78" s="9" t="s">
        <v>47</v>
      </c>
      <c r="H78" s="9" t="s">
        <v>47</v>
      </c>
      <c r="I78" s="9" t="s">
        <v>47</v>
      </c>
      <c r="J78" s="9" t="s">
        <v>47</v>
      </c>
    </row>
    <row r="79" spans="1:12" ht="18.75" customHeight="1">
      <c r="A79" s="23" t="s">
        <v>81</v>
      </c>
      <c r="B79" s="60">
        <v>6070</v>
      </c>
      <c r="C79" s="27"/>
      <c r="D79" s="27"/>
      <c r="E79" s="27"/>
      <c r="F79" s="27"/>
      <c r="G79" s="9" t="s">
        <v>47</v>
      </c>
      <c r="H79" s="9" t="s">
        <v>47</v>
      </c>
      <c r="I79" s="9" t="s">
        <v>47</v>
      </c>
      <c r="J79" s="9" t="s">
        <v>47</v>
      </c>
    </row>
    <row r="80" spans="1:12" s="4" customFormat="1" ht="18.75" customHeight="1">
      <c r="A80" s="22" t="s">
        <v>82</v>
      </c>
      <c r="B80" s="133">
        <v>6080</v>
      </c>
      <c r="C80" s="27">
        <v>35985</v>
      </c>
      <c r="D80" s="27">
        <v>35985</v>
      </c>
      <c r="E80" s="27">
        <v>36619</v>
      </c>
      <c r="F80" s="27">
        <v>36619</v>
      </c>
      <c r="G80" s="9" t="s">
        <v>47</v>
      </c>
      <c r="H80" s="9" t="s">
        <v>47</v>
      </c>
      <c r="I80" s="9" t="s">
        <v>47</v>
      </c>
      <c r="J80" s="9" t="s">
        <v>47</v>
      </c>
    </row>
    <row r="81" spans="1:10" s="4" customFormat="1" ht="27" customHeight="1">
      <c r="A81" s="234" t="s">
        <v>83</v>
      </c>
      <c r="B81" s="234"/>
      <c r="C81" s="234"/>
      <c r="D81" s="234"/>
      <c r="E81" s="234"/>
      <c r="F81" s="234"/>
      <c r="G81" s="234"/>
      <c r="H81" s="234"/>
      <c r="I81" s="234"/>
      <c r="J81" s="234"/>
    </row>
    <row r="82" spans="1:10" s="4" customFormat="1" ht="18.75" customHeight="1">
      <c r="A82" s="112" t="s">
        <v>84</v>
      </c>
      <c r="B82" s="113">
        <v>7000</v>
      </c>
      <c r="C82" s="133"/>
      <c r="D82" s="133"/>
      <c r="E82" s="133"/>
      <c r="F82" s="37">
        <f>'ІV кап. інвеат. V кред. '!C37</f>
        <v>0</v>
      </c>
      <c r="G82" s="133"/>
      <c r="H82" s="133"/>
      <c r="I82" s="133"/>
      <c r="J82" s="133"/>
    </row>
    <row r="83" spans="1:10" s="4" customFormat="1" ht="18.75" customHeight="1">
      <c r="A83" s="31" t="s">
        <v>85</v>
      </c>
      <c r="B83" s="114" t="s">
        <v>86</v>
      </c>
      <c r="C83" s="37">
        <f>SUM(C84:C86)</f>
        <v>0</v>
      </c>
      <c r="D83" s="37">
        <f>SUM(D84:D86)</f>
        <v>0</v>
      </c>
      <c r="E83" s="37">
        <f>SUM(E84:E86)</f>
        <v>0</v>
      </c>
      <c r="F83" s="37">
        <f>SUM(F84:F86)</f>
        <v>0</v>
      </c>
      <c r="G83" s="36"/>
      <c r="H83" s="36"/>
      <c r="I83" s="36"/>
      <c r="J83" s="36"/>
    </row>
    <row r="84" spans="1:10" s="4" customFormat="1" ht="18.75" customHeight="1">
      <c r="A84" s="23" t="s">
        <v>87</v>
      </c>
      <c r="B84" s="115" t="s">
        <v>88</v>
      </c>
      <c r="C84" s="40"/>
      <c r="D84" s="40"/>
      <c r="E84" s="40"/>
      <c r="F84" s="36">
        <f>'ІV кап. інвеат. V кред. '!E28</f>
        <v>0</v>
      </c>
      <c r="G84" s="27" t="s">
        <v>47</v>
      </c>
      <c r="H84" s="27" t="s">
        <v>47</v>
      </c>
      <c r="I84" s="27" t="s">
        <v>47</v>
      </c>
      <c r="J84" s="27" t="s">
        <v>47</v>
      </c>
    </row>
    <row r="85" spans="1:10" s="4" customFormat="1" ht="18.75" customHeight="1">
      <c r="A85" s="23" t="s">
        <v>89</v>
      </c>
      <c r="B85" s="115" t="s">
        <v>90</v>
      </c>
      <c r="C85" s="27"/>
      <c r="D85" s="27"/>
      <c r="E85" s="27"/>
      <c r="F85" s="36">
        <f>'ІV кап. інвеат. V кред. '!E31</f>
        <v>0</v>
      </c>
      <c r="G85" s="27" t="s">
        <v>47</v>
      </c>
      <c r="H85" s="27" t="s">
        <v>47</v>
      </c>
      <c r="I85" s="27" t="s">
        <v>47</v>
      </c>
      <c r="J85" s="27" t="s">
        <v>47</v>
      </c>
    </row>
    <row r="86" spans="1:10" s="4" customFormat="1" ht="18.75" customHeight="1">
      <c r="A86" s="23" t="s">
        <v>91</v>
      </c>
      <c r="B86" s="115" t="s">
        <v>92</v>
      </c>
      <c r="C86" s="27"/>
      <c r="D86" s="27"/>
      <c r="E86" s="27"/>
      <c r="F86" s="36">
        <f>'ІV кап. інвеат. V кред. '!E34</f>
        <v>0</v>
      </c>
      <c r="G86" s="27" t="s">
        <v>47</v>
      </c>
      <c r="H86" s="27" t="s">
        <v>47</v>
      </c>
      <c r="I86" s="27" t="s">
        <v>47</v>
      </c>
      <c r="J86" s="27" t="s">
        <v>47</v>
      </c>
    </row>
    <row r="87" spans="1:10" s="4" customFormat="1" ht="18.75" customHeight="1">
      <c r="A87" s="22" t="s">
        <v>93</v>
      </c>
      <c r="B87" s="116" t="s">
        <v>94</v>
      </c>
      <c r="C87" s="37">
        <f>SUM(C88:C90)</f>
        <v>0</v>
      </c>
      <c r="D87" s="37">
        <f>SUM(D88:D90)</f>
        <v>0</v>
      </c>
      <c r="E87" s="37">
        <f>SUM(E88:E90)</f>
        <v>0</v>
      </c>
      <c r="F87" s="37">
        <f>SUM(F88:F90)</f>
        <v>0</v>
      </c>
      <c r="G87" s="36"/>
      <c r="H87" s="36"/>
      <c r="I87" s="36"/>
      <c r="J87" s="36"/>
    </row>
    <row r="88" spans="1:10" s="4" customFormat="1" ht="18.75" customHeight="1">
      <c r="A88" s="23" t="s">
        <v>87</v>
      </c>
      <c r="B88" s="115" t="s">
        <v>95</v>
      </c>
      <c r="C88" s="27"/>
      <c r="D88" s="27"/>
      <c r="E88" s="27"/>
      <c r="F88" s="36" t="str">
        <f>'ІV кап. інвеат. V кред. '!F28</f>
        <v>(    )</v>
      </c>
      <c r="G88" s="27" t="s">
        <v>47</v>
      </c>
      <c r="H88" s="27" t="s">
        <v>47</v>
      </c>
      <c r="I88" s="27" t="s">
        <v>47</v>
      </c>
      <c r="J88" s="27" t="s">
        <v>47</v>
      </c>
    </row>
    <row r="89" spans="1:10" s="4" customFormat="1" ht="18.75" customHeight="1">
      <c r="A89" s="23" t="s">
        <v>89</v>
      </c>
      <c r="B89" s="115" t="s">
        <v>96</v>
      </c>
      <c r="C89" s="27"/>
      <c r="D89" s="27"/>
      <c r="E89" s="27"/>
      <c r="F89" s="36" t="str">
        <f>'ІV кап. інвеат. V кред. '!F31</f>
        <v>(    )</v>
      </c>
      <c r="G89" s="27" t="s">
        <v>47</v>
      </c>
      <c r="H89" s="27" t="s">
        <v>47</v>
      </c>
      <c r="I89" s="27" t="s">
        <v>47</v>
      </c>
      <c r="J89" s="27" t="s">
        <v>47</v>
      </c>
    </row>
    <row r="90" spans="1:10" ht="18.75" customHeight="1">
      <c r="A90" s="23" t="s">
        <v>91</v>
      </c>
      <c r="B90" s="115" t="s">
        <v>97</v>
      </c>
      <c r="C90" s="27"/>
      <c r="D90" s="27"/>
      <c r="E90" s="27"/>
      <c r="F90" s="36" t="str">
        <f>'ІV кап. інвеат. V кред. '!F34</f>
        <v>(    )</v>
      </c>
      <c r="G90" s="27" t="s">
        <v>47</v>
      </c>
      <c r="H90" s="27" t="s">
        <v>47</v>
      </c>
      <c r="I90" s="27" t="s">
        <v>47</v>
      </c>
      <c r="J90" s="27" t="s">
        <v>47</v>
      </c>
    </row>
    <row r="91" spans="1:10" ht="18.75" customHeight="1">
      <c r="A91" s="117" t="s">
        <v>98</v>
      </c>
      <c r="B91" s="113">
        <v>7050</v>
      </c>
      <c r="C91" s="27"/>
      <c r="D91" s="27"/>
      <c r="E91" s="27"/>
      <c r="F91" s="37">
        <f>'ІV кап. інвеат. V кред. '!L37</f>
        <v>0</v>
      </c>
      <c r="G91" s="27"/>
      <c r="H91" s="27"/>
      <c r="I91" s="27"/>
      <c r="J91" s="27"/>
    </row>
    <row r="92" spans="1:10" ht="27" customHeight="1">
      <c r="A92" s="234" t="s">
        <v>99</v>
      </c>
      <c r="B92" s="234"/>
      <c r="C92" s="234"/>
      <c r="D92" s="234"/>
      <c r="E92" s="234"/>
      <c r="F92" s="234"/>
      <c r="G92" s="234"/>
      <c r="H92" s="234"/>
      <c r="I92" s="234"/>
      <c r="J92" s="234"/>
    </row>
    <row r="93" spans="1:10" s="3" customFormat="1" ht="60.75" customHeight="1">
      <c r="A93" s="128" t="s">
        <v>100</v>
      </c>
      <c r="B93" s="45" t="s">
        <v>101</v>
      </c>
      <c r="C93" s="174">
        <f>SUM(C94:C98)</f>
        <v>187</v>
      </c>
      <c r="D93" s="174">
        <f>SUM(D94:D98)</f>
        <v>229.5</v>
      </c>
      <c r="E93" s="174">
        <f>SUM(E94:E98)</f>
        <v>188</v>
      </c>
      <c r="F93" s="174">
        <f>SUM(F94:F98)</f>
        <v>229.5</v>
      </c>
      <c r="G93" s="9">
        <v>229.5</v>
      </c>
      <c r="H93" s="9">
        <v>229.5</v>
      </c>
      <c r="I93" s="9">
        <v>229.5</v>
      </c>
      <c r="J93" s="9">
        <v>229.5</v>
      </c>
    </row>
    <row r="94" spans="1:10" s="3" customFormat="1" ht="18.75" customHeight="1">
      <c r="A94" s="129" t="s">
        <v>102</v>
      </c>
      <c r="B94" s="34" t="s">
        <v>103</v>
      </c>
      <c r="C94" s="27"/>
      <c r="D94" s="27"/>
      <c r="E94" s="27"/>
      <c r="F94" s="27"/>
      <c r="G94" s="9" t="s">
        <v>47</v>
      </c>
      <c r="H94" s="9" t="s">
        <v>47</v>
      </c>
      <c r="I94" s="9" t="s">
        <v>47</v>
      </c>
      <c r="J94" s="9" t="s">
        <v>47</v>
      </c>
    </row>
    <row r="95" spans="1:10" s="3" customFormat="1" ht="18.75" customHeight="1">
      <c r="A95" s="129" t="s">
        <v>104</v>
      </c>
      <c r="B95" s="34" t="s">
        <v>105</v>
      </c>
      <c r="C95" s="27"/>
      <c r="D95" s="27"/>
      <c r="E95" s="27"/>
      <c r="F95" s="27"/>
      <c r="G95" s="9" t="s">
        <v>47</v>
      </c>
      <c r="H95" s="9" t="s">
        <v>47</v>
      </c>
      <c r="I95" s="9" t="s">
        <v>47</v>
      </c>
      <c r="J95" s="9" t="s">
        <v>47</v>
      </c>
    </row>
    <row r="96" spans="1:10" s="3" customFormat="1" ht="18.75" customHeight="1">
      <c r="A96" s="51" t="s">
        <v>106</v>
      </c>
      <c r="B96" s="34" t="s">
        <v>107</v>
      </c>
      <c r="C96" s="27">
        <v>1</v>
      </c>
      <c r="D96" s="27">
        <v>1</v>
      </c>
      <c r="E96" s="27">
        <v>1</v>
      </c>
      <c r="F96" s="27">
        <v>1</v>
      </c>
      <c r="G96" s="9" t="s">
        <v>47</v>
      </c>
      <c r="H96" s="9" t="s">
        <v>47</v>
      </c>
      <c r="I96" s="9" t="s">
        <v>47</v>
      </c>
      <c r="J96" s="9" t="s">
        <v>47</v>
      </c>
    </row>
    <row r="97" spans="1:10" s="3" customFormat="1" ht="18.75" customHeight="1">
      <c r="A97" s="51" t="s">
        <v>108</v>
      </c>
      <c r="B97" s="34" t="s">
        <v>109</v>
      </c>
      <c r="C97" s="175">
        <v>50.5</v>
      </c>
      <c r="D97" s="175">
        <v>53.5</v>
      </c>
      <c r="E97" s="175">
        <v>50.5</v>
      </c>
      <c r="F97" s="175">
        <v>53.5</v>
      </c>
      <c r="G97" s="9" t="s">
        <v>47</v>
      </c>
      <c r="H97" s="9" t="s">
        <v>47</v>
      </c>
      <c r="I97" s="9" t="s">
        <v>47</v>
      </c>
      <c r="J97" s="9" t="s">
        <v>47</v>
      </c>
    </row>
    <row r="98" spans="1:10" s="3" customFormat="1" ht="18.75" customHeight="1">
      <c r="A98" s="51" t="s">
        <v>110</v>
      </c>
      <c r="B98" s="34" t="s">
        <v>111</v>
      </c>
      <c r="C98" s="175">
        <v>135.5</v>
      </c>
      <c r="D98" s="27">
        <v>175</v>
      </c>
      <c r="E98" s="175">
        <v>136.5</v>
      </c>
      <c r="F98" s="27">
        <v>175</v>
      </c>
      <c r="G98" s="9" t="s">
        <v>47</v>
      </c>
      <c r="H98" s="9" t="s">
        <v>47</v>
      </c>
      <c r="I98" s="9" t="s">
        <v>47</v>
      </c>
      <c r="J98" s="9" t="s">
        <v>47</v>
      </c>
    </row>
    <row r="99" spans="1:10" s="3" customFormat="1" ht="18.75" customHeight="1">
      <c r="A99" s="128" t="s">
        <v>112</v>
      </c>
      <c r="B99" s="45" t="s">
        <v>113</v>
      </c>
      <c r="C99" s="38">
        <f>'I. Інф. до фін.плану'!C152</f>
        <v>-45180.68</v>
      </c>
      <c r="D99" s="38">
        <f>'I. Інф. до фін.плану'!D152</f>
        <v>-58468.34</v>
      </c>
      <c r="E99" s="38">
        <f>'I. Інф. до фін.плану'!E152</f>
        <v>-47345.75</v>
      </c>
      <c r="F99" s="38">
        <f>'I. Інф. до фін.плану'!F152</f>
        <v>-58468.34</v>
      </c>
      <c r="G99" s="36">
        <v>-61216.35</v>
      </c>
      <c r="H99" s="36">
        <v>-64828.11</v>
      </c>
      <c r="I99" s="36">
        <v>-68263.98</v>
      </c>
      <c r="J99" s="36">
        <v>-68293.990000000005</v>
      </c>
    </row>
    <row r="100" spans="1:10" s="3" customFormat="1" ht="18.75" customHeight="1">
      <c r="A100" s="23" t="s">
        <v>102</v>
      </c>
      <c r="B100" s="34" t="s">
        <v>114</v>
      </c>
      <c r="C100" s="27"/>
      <c r="D100" s="27"/>
      <c r="E100" s="27"/>
      <c r="F100" s="27"/>
      <c r="G100" s="9" t="s">
        <v>47</v>
      </c>
      <c r="H100" s="9" t="s">
        <v>47</v>
      </c>
      <c r="I100" s="9" t="s">
        <v>47</v>
      </c>
      <c r="J100" s="9" t="s">
        <v>47</v>
      </c>
    </row>
    <row r="101" spans="1:10" s="3" customFormat="1" ht="18.75" customHeight="1">
      <c r="A101" s="23" t="s">
        <v>104</v>
      </c>
      <c r="B101" s="34" t="s">
        <v>115</v>
      </c>
      <c r="C101" s="27"/>
      <c r="D101" s="27"/>
      <c r="E101" s="27"/>
      <c r="F101" s="27"/>
      <c r="G101" s="9" t="s">
        <v>47</v>
      </c>
      <c r="H101" s="9" t="s">
        <v>47</v>
      </c>
      <c r="I101" s="9" t="s">
        <v>47</v>
      </c>
      <c r="J101" s="9" t="s">
        <v>47</v>
      </c>
    </row>
    <row r="102" spans="1:10" s="3" customFormat="1" ht="18.75" customHeight="1">
      <c r="A102" s="5" t="s">
        <v>106</v>
      </c>
      <c r="B102" s="34" t="s">
        <v>116</v>
      </c>
      <c r="C102" s="27">
        <v>820</v>
      </c>
      <c r="D102" s="27">
        <v>858</v>
      </c>
      <c r="E102" s="27">
        <v>858</v>
      </c>
      <c r="F102" s="27">
        <v>858</v>
      </c>
      <c r="G102" s="9" t="s">
        <v>47</v>
      </c>
      <c r="H102" s="9" t="s">
        <v>47</v>
      </c>
      <c r="I102" s="9" t="s">
        <v>47</v>
      </c>
      <c r="J102" s="9" t="s">
        <v>47</v>
      </c>
    </row>
    <row r="103" spans="1:10" s="3" customFormat="1" ht="18.75" customHeight="1">
      <c r="A103" s="5" t="s">
        <v>108</v>
      </c>
      <c r="B103" s="34" t="s">
        <v>117</v>
      </c>
      <c r="C103" s="27">
        <v>16926</v>
      </c>
      <c r="D103" s="27">
        <v>19679</v>
      </c>
      <c r="E103" s="27">
        <v>18213</v>
      </c>
      <c r="F103" s="27">
        <v>19679</v>
      </c>
      <c r="G103" s="9" t="s">
        <v>47</v>
      </c>
      <c r="H103" s="9" t="s">
        <v>47</v>
      </c>
      <c r="I103" s="9" t="s">
        <v>47</v>
      </c>
      <c r="J103" s="9" t="s">
        <v>47</v>
      </c>
    </row>
    <row r="104" spans="1:10" s="3" customFormat="1" ht="18.75" customHeight="1">
      <c r="A104" s="5" t="s">
        <v>110</v>
      </c>
      <c r="B104" s="34" t="s">
        <v>118</v>
      </c>
      <c r="C104" s="27">
        <v>27435</v>
      </c>
      <c r="D104" s="27">
        <v>36933</v>
      </c>
      <c r="E104" s="27">
        <v>28274</v>
      </c>
      <c r="F104" s="27">
        <v>36933</v>
      </c>
      <c r="G104" s="9" t="s">
        <v>47</v>
      </c>
      <c r="H104" s="9" t="s">
        <v>47</v>
      </c>
      <c r="I104" s="9" t="s">
        <v>47</v>
      </c>
      <c r="J104" s="9" t="s">
        <v>47</v>
      </c>
    </row>
    <row r="105" spans="1:10" s="3" customFormat="1" ht="37.5">
      <c r="A105" s="22" t="s">
        <v>119</v>
      </c>
      <c r="B105" s="45" t="s">
        <v>120</v>
      </c>
      <c r="C105" s="37">
        <f>(C99/C93)/12*1000</f>
        <v>-20133.992869875226</v>
      </c>
      <c r="D105" s="37">
        <f t="shared" ref="C105:J107" si="2">(D99/D93)/12*1000</f>
        <v>-21230.334059549743</v>
      </c>
      <c r="E105" s="37">
        <f t="shared" si="2"/>
        <v>-20986.591312056738</v>
      </c>
      <c r="F105" s="37">
        <f t="shared" si="2"/>
        <v>-21230.334059549743</v>
      </c>
      <c r="G105" s="37">
        <f>(G99/G93)/12*1000</f>
        <v>-22228.159041394334</v>
      </c>
      <c r="H105" s="37">
        <f t="shared" si="2"/>
        <v>-23539.618736383443</v>
      </c>
      <c r="I105" s="37">
        <f t="shared" si="2"/>
        <v>-24787.211328976031</v>
      </c>
      <c r="J105" s="37">
        <f t="shared" si="2"/>
        <v>-24798.108206245462</v>
      </c>
    </row>
    <row r="106" spans="1:10" s="3" customFormat="1" ht="18.75" customHeight="1">
      <c r="A106" s="23" t="s">
        <v>121</v>
      </c>
      <c r="B106" s="34" t="s">
        <v>122</v>
      </c>
      <c r="C106" s="87" t="e">
        <f>(C100/C94)/12*1000</f>
        <v>#DIV/0!</v>
      </c>
      <c r="D106" s="87" t="e">
        <f t="shared" si="2"/>
        <v>#DIV/0!</v>
      </c>
      <c r="E106" s="87" t="e">
        <f t="shared" si="2"/>
        <v>#DIV/0!</v>
      </c>
      <c r="F106" s="87" t="e">
        <f t="shared" si="2"/>
        <v>#DIV/0!</v>
      </c>
      <c r="G106" s="9" t="s">
        <v>47</v>
      </c>
      <c r="H106" s="9" t="s">
        <v>47</v>
      </c>
      <c r="I106" s="9" t="s">
        <v>47</v>
      </c>
      <c r="J106" s="9" t="s">
        <v>47</v>
      </c>
    </row>
    <row r="107" spans="1:10" s="3" customFormat="1" ht="18.75" customHeight="1">
      <c r="A107" s="23" t="s">
        <v>123</v>
      </c>
      <c r="B107" s="34" t="s">
        <v>124</v>
      </c>
      <c r="C107" s="87" t="e">
        <f t="shared" si="2"/>
        <v>#DIV/0!</v>
      </c>
      <c r="D107" s="87" t="e">
        <f t="shared" si="2"/>
        <v>#DIV/0!</v>
      </c>
      <c r="E107" s="87" t="e">
        <f t="shared" si="2"/>
        <v>#DIV/0!</v>
      </c>
      <c r="F107" s="87" t="e">
        <f t="shared" si="2"/>
        <v>#DIV/0!</v>
      </c>
      <c r="G107" s="9" t="s">
        <v>47</v>
      </c>
      <c r="H107" s="9" t="s">
        <v>47</v>
      </c>
      <c r="I107" s="9" t="s">
        <v>47</v>
      </c>
      <c r="J107" s="9" t="s">
        <v>47</v>
      </c>
    </row>
    <row r="108" spans="1:10" s="3" customFormat="1" ht="18.75" customHeight="1">
      <c r="A108" s="5" t="s">
        <v>125</v>
      </c>
      <c r="B108" s="34" t="s">
        <v>126</v>
      </c>
      <c r="C108" s="87">
        <f>(C102/C96)/12*1000</f>
        <v>68333.333333333328</v>
      </c>
      <c r="D108" s="87">
        <f>(D102/D96)/12*1000</f>
        <v>71500</v>
      </c>
      <c r="E108" s="87">
        <f>(E102/E96)/12*1000</f>
        <v>71500</v>
      </c>
      <c r="F108" s="87">
        <f>(F102/F96)/12*1000</f>
        <v>71500</v>
      </c>
      <c r="G108" s="9" t="s">
        <v>47</v>
      </c>
      <c r="H108" s="9" t="s">
        <v>47</v>
      </c>
      <c r="I108" s="9" t="s">
        <v>47</v>
      </c>
      <c r="J108" s="9" t="s">
        <v>47</v>
      </c>
    </row>
    <row r="109" spans="1:10" s="122" customFormat="1" ht="18.75" customHeight="1">
      <c r="A109" s="119" t="s">
        <v>127</v>
      </c>
      <c r="B109" s="120" t="s">
        <v>128</v>
      </c>
      <c r="C109" s="186">
        <v>72066</v>
      </c>
      <c r="D109" s="186">
        <v>72066</v>
      </c>
      <c r="E109" s="186">
        <v>72066</v>
      </c>
      <c r="F109" s="186">
        <v>72066</v>
      </c>
      <c r="G109" s="121" t="s">
        <v>47</v>
      </c>
      <c r="H109" s="121" t="s">
        <v>47</v>
      </c>
      <c r="I109" s="121" t="s">
        <v>47</v>
      </c>
      <c r="J109" s="121" t="s">
        <v>47</v>
      </c>
    </row>
    <row r="110" spans="1:10" s="122" customFormat="1" ht="18.75" customHeight="1">
      <c r="A110" s="119" t="s">
        <v>129</v>
      </c>
      <c r="B110" s="120" t="s">
        <v>130</v>
      </c>
      <c r="C110" s="186"/>
      <c r="D110" s="186"/>
      <c r="E110" s="186"/>
      <c r="F110" s="186"/>
      <c r="G110" s="121" t="s">
        <v>47</v>
      </c>
      <c r="H110" s="121" t="s">
        <v>47</v>
      </c>
      <c r="I110" s="121" t="s">
        <v>47</v>
      </c>
      <c r="J110" s="121" t="s">
        <v>47</v>
      </c>
    </row>
    <row r="111" spans="1:10" s="122" customFormat="1" ht="18.75" customHeight="1">
      <c r="A111" s="119" t="s">
        <v>131</v>
      </c>
      <c r="B111" s="120" t="s">
        <v>132</v>
      </c>
      <c r="C111" s="186"/>
      <c r="D111" s="186"/>
      <c r="E111" s="186"/>
      <c r="F111" s="186"/>
      <c r="G111" s="121" t="s">
        <v>47</v>
      </c>
      <c r="H111" s="121" t="s">
        <v>47</v>
      </c>
      <c r="I111" s="121" t="s">
        <v>47</v>
      </c>
      <c r="J111" s="121" t="s">
        <v>47</v>
      </c>
    </row>
    <row r="112" spans="1:10" s="3" customFormat="1" ht="18.75" customHeight="1">
      <c r="A112" s="5" t="s">
        <v>133</v>
      </c>
      <c r="B112" s="34" t="s">
        <v>134</v>
      </c>
      <c r="C112" s="87">
        <f>(C103/C97)/12*1000</f>
        <v>27930.69306930693</v>
      </c>
      <c r="D112" s="87">
        <f>(D103/D97)/12*1000</f>
        <v>30652.647975077882</v>
      </c>
      <c r="E112" s="87">
        <f t="shared" ref="C112:F113" si="3">(E103/E97)/12*1000</f>
        <v>30054.45544554455</v>
      </c>
      <c r="F112" s="87">
        <f t="shared" si="3"/>
        <v>30652.647975077882</v>
      </c>
      <c r="G112" s="9" t="s">
        <v>47</v>
      </c>
      <c r="H112" s="9" t="s">
        <v>47</v>
      </c>
      <c r="I112" s="9" t="s">
        <v>47</v>
      </c>
      <c r="J112" s="9" t="s">
        <v>47</v>
      </c>
    </row>
    <row r="113" spans="1:10" s="3" customFormat="1" ht="18.75" customHeight="1">
      <c r="A113" s="5" t="s">
        <v>135</v>
      </c>
      <c r="B113" s="34" t="s">
        <v>136</v>
      </c>
      <c r="C113" s="87">
        <f t="shared" si="3"/>
        <v>16872.693726937268</v>
      </c>
      <c r="D113" s="87">
        <f t="shared" si="3"/>
        <v>17587.142857142859</v>
      </c>
      <c r="E113" s="87">
        <f t="shared" si="3"/>
        <v>17261.294261294261</v>
      </c>
      <c r="F113" s="87">
        <f t="shared" si="3"/>
        <v>17587.142857142859</v>
      </c>
      <c r="G113" s="9" t="s">
        <v>47</v>
      </c>
      <c r="H113" s="9" t="s">
        <v>47</v>
      </c>
      <c r="I113" s="9" t="s">
        <v>47</v>
      </c>
      <c r="J113" s="9" t="s">
        <v>47</v>
      </c>
    </row>
    <row r="114" spans="1:10" s="3" customFormat="1" ht="18.75" customHeight="1">
      <c r="A114" s="19"/>
      <c r="C114" s="18"/>
      <c r="D114" s="20"/>
      <c r="E114" s="20"/>
      <c r="F114" s="20"/>
      <c r="G114" s="152"/>
      <c r="H114" s="152"/>
      <c r="I114" s="152"/>
      <c r="J114" s="152"/>
    </row>
    <row r="115" spans="1:10" s="3" customFormat="1" ht="18.75" customHeight="1">
      <c r="A115" s="19"/>
      <c r="C115" s="18"/>
      <c r="D115" s="20"/>
      <c r="E115" s="20"/>
      <c r="F115" s="20"/>
      <c r="G115" s="152"/>
      <c r="H115" s="152"/>
      <c r="I115" s="152"/>
      <c r="J115" s="152"/>
    </row>
    <row r="116" spans="1:10" s="3" customFormat="1" ht="18.75" customHeight="1">
      <c r="A116" s="19"/>
      <c r="C116" s="92"/>
      <c r="D116" s="20"/>
      <c r="E116" s="20"/>
      <c r="F116" s="20"/>
      <c r="G116" s="152"/>
      <c r="H116" s="152"/>
      <c r="I116" s="152"/>
      <c r="J116" s="152"/>
    </row>
    <row r="117" spans="1:10" s="3" customFormat="1" ht="18.75" customHeight="1">
      <c r="A117" s="176" t="s">
        <v>512</v>
      </c>
      <c r="B117" s="99"/>
      <c r="C117" s="227" t="s">
        <v>137</v>
      </c>
      <c r="D117" s="227"/>
      <c r="E117" s="227"/>
      <c r="F117" s="227"/>
      <c r="G117" s="98"/>
      <c r="H117" s="191" t="s">
        <v>510</v>
      </c>
      <c r="I117" s="191"/>
      <c r="J117" s="191"/>
    </row>
    <row r="118" spans="1:10" s="3" customFormat="1" ht="18.75" customHeight="1">
      <c r="A118" s="135" t="s">
        <v>138</v>
      </c>
      <c r="B118" s="100"/>
      <c r="C118" s="225" t="s">
        <v>139</v>
      </c>
      <c r="D118" s="225"/>
      <c r="E118" s="225"/>
      <c r="F118" s="225"/>
      <c r="G118" s="97"/>
      <c r="H118" s="226" t="s">
        <v>140</v>
      </c>
      <c r="I118" s="226"/>
      <c r="J118" s="226"/>
    </row>
    <row r="119" spans="1:10" s="3" customFormat="1" ht="18.75" customHeight="1">
      <c r="A119" s="135"/>
      <c r="B119" s="100"/>
      <c r="C119" s="135"/>
      <c r="D119" s="135"/>
      <c r="E119" s="135"/>
      <c r="F119" s="135"/>
      <c r="G119" s="97"/>
      <c r="H119" s="171"/>
      <c r="I119" s="171"/>
      <c r="J119" s="171"/>
    </row>
    <row r="120" spans="1:10" s="3" customFormat="1" ht="18.75" customHeight="1">
      <c r="A120" s="135"/>
      <c r="B120" s="100"/>
      <c r="C120" s="135"/>
      <c r="D120" s="135"/>
      <c r="E120" s="135"/>
      <c r="F120" s="135"/>
      <c r="G120" s="97"/>
      <c r="H120" s="171"/>
      <c r="I120" s="171"/>
      <c r="J120" s="171"/>
    </row>
    <row r="121" spans="1:10" s="3" customFormat="1" ht="14.1" customHeight="1">
      <c r="A121" t="s">
        <v>517</v>
      </c>
      <c r="B121" s="100"/>
      <c r="C121" s="135"/>
      <c r="D121" s="135"/>
      <c r="E121" s="135"/>
      <c r="F121" s="135"/>
      <c r="G121" s="97"/>
      <c r="H121" s="171"/>
      <c r="I121" s="171"/>
      <c r="J121" s="171"/>
    </row>
    <row r="122" spans="1:10" s="3" customFormat="1" ht="14.1" customHeight="1">
      <c r="A122" t="s">
        <v>518</v>
      </c>
      <c r="B122" s="100"/>
      <c r="C122" s="135"/>
      <c r="D122" s="135"/>
      <c r="E122" s="135"/>
      <c r="F122" s="135"/>
      <c r="G122" s="97"/>
      <c r="H122" s="171"/>
      <c r="I122" s="171"/>
      <c r="J122" s="171"/>
    </row>
    <row r="123" spans="1:10" s="3" customFormat="1" ht="14.1" customHeight="1">
      <c r="A123" t="s">
        <v>519</v>
      </c>
      <c r="F123" s="2"/>
      <c r="G123" s="2"/>
      <c r="H123" s="2"/>
      <c r="I123" s="2"/>
      <c r="J123" s="2"/>
    </row>
    <row r="124" spans="1:10" s="3" customFormat="1">
      <c r="A124" s="16"/>
      <c r="F124" s="2"/>
      <c r="G124" s="2"/>
      <c r="H124" s="2"/>
      <c r="I124" s="2"/>
      <c r="J124" s="2"/>
    </row>
    <row r="125" spans="1:10" s="3" customFormat="1">
      <c r="A125" s="16"/>
      <c r="F125" s="2"/>
      <c r="G125" s="2"/>
      <c r="H125" s="2"/>
      <c r="I125" s="2"/>
      <c r="J125" s="2"/>
    </row>
    <row r="126" spans="1:10" s="3" customFormat="1">
      <c r="A126" s="16"/>
      <c r="F126" s="2"/>
      <c r="G126" s="2"/>
      <c r="H126" s="2"/>
      <c r="I126" s="2"/>
      <c r="J126" s="2"/>
    </row>
    <row r="127" spans="1:10" s="3" customFormat="1">
      <c r="A127" s="16"/>
      <c r="F127" s="2"/>
      <c r="G127" s="2"/>
      <c r="H127" s="2"/>
      <c r="I127" s="2"/>
      <c r="J127" s="2"/>
    </row>
    <row r="128" spans="1:10" s="3" customFormat="1">
      <c r="A128" s="16"/>
      <c r="F128" s="2"/>
      <c r="G128" s="2"/>
      <c r="H128" s="2"/>
      <c r="I128" s="2"/>
      <c r="J128" s="2"/>
    </row>
    <row r="129" spans="1:10" s="3" customFormat="1">
      <c r="A129"/>
      <c r="F129" s="2"/>
      <c r="G129" s="2"/>
      <c r="H129" s="2"/>
      <c r="I129" s="2"/>
      <c r="J129" s="2"/>
    </row>
    <row r="130" spans="1:10" s="3" customFormat="1">
      <c r="A130"/>
      <c r="F130" s="2"/>
      <c r="G130" s="2"/>
      <c r="H130" s="2"/>
      <c r="I130" s="2"/>
      <c r="J130" s="2"/>
    </row>
    <row r="131" spans="1:10" s="3" customFormat="1">
      <c r="A131"/>
      <c r="F131" s="2"/>
      <c r="G131" s="2"/>
      <c r="H131" s="2"/>
      <c r="I131" s="2"/>
      <c r="J131" s="2"/>
    </row>
    <row r="132" spans="1:10" s="3" customFormat="1">
      <c r="A132" s="16"/>
      <c r="F132" s="2"/>
      <c r="G132" s="2"/>
      <c r="H132" s="2"/>
      <c r="I132" s="2"/>
      <c r="J132" s="2"/>
    </row>
    <row r="133" spans="1:10" s="3" customFormat="1">
      <c r="A133" s="16"/>
      <c r="F133" s="2"/>
      <c r="G133" s="2"/>
      <c r="H133" s="2"/>
      <c r="I133" s="2"/>
      <c r="J133" s="2"/>
    </row>
    <row r="134" spans="1:10" s="3" customFormat="1">
      <c r="A134" s="16"/>
      <c r="F134" s="2"/>
      <c r="G134" s="2"/>
      <c r="H134" s="2"/>
      <c r="I134" s="2"/>
      <c r="J134" s="2"/>
    </row>
    <row r="135" spans="1:10" s="3" customFormat="1">
      <c r="A135" s="16"/>
      <c r="F135" s="2"/>
      <c r="G135" s="2"/>
      <c r="H135" s="2"/>
      <c r="I135" s="2"/>
      <c r="J135" s="2"/>
    </row>
    <row r="136" spans="1:10" s="3" customFormat="1">
      <c r="A136" s="16"/>
      <c r="F136" s="2"/>
      <c r="G136" s="2"/>
      <c r="H136" s="2"/>
      <c r="I136" s="2"/>
      <c r="J136" s="2"/>
    </row>
    <row r="137" spans="1:10" s="3" customFormat="1">
      <c r="A137" s="16"/>
      <c r="F137" s="2"/>
      <c r="G137" s="2"/>
      <c r="H137" s="2"/>
      <c r="I137" s="2"/>
      <c r="J137" s="2"/>
    </row>
    <row r="138" spans="1:10" s="3" customFormat="1">
      <c r="A138" s="16"/>
      <c r="F138" s="2"/>
      <c r="G138" s="2"/>
      <c r="H138" s="2"/>
      <c r="I138" s="2"/>
      <c r="J138" s="2"/>
    </row>
    <row r="139" spans="1:10" s="3" customFormat="1">
      <c r="A139" s="16"/>
      <c r="F139" s="2"/>
      <c r="G139" s="2"/>
      <c r="H139" s="2"/>
      <c r="I139" s="2"/>
      <c r="J139" s="2"/>
    </row>
    <row r="140" spans="1:10" s="3" customFormat="1">
      <c r="A140" s="16"/>
      <c r="F140" s="2"/>
      <c r="G140" s="2"/>
      <c r="H140" s="2"/>
      <c r="I140" s="2"/>
      <c r="J140" s="2"/>
    </row>
    <row r="141" spans="1:10" s="3" customFormat="1">
      <c r="A141" s="16"/>
      <c r="F141" s="2"/>
      <c r="G141" s="2"/>
      <c r="H141" s="2"/>
      <c r="I141" s="2"/>
      <c r="J141" s="2"/>
    </row>
    <row r="142" spans="1:10" s="3" customFormat="1">
      <c r="A142" s="16"/>
      <c r="F142" s="2"/>
      <c r="G142" s="2"/>
      <c r="H142" s="2"/>
      <c r="I142" s="2"/>
      <c r="J142" s="2"/>
    </row>
    <row r="143" spans="1:10" s="3" customFormat="1">
      <c r="A143" s="16"/>
      <c r="F143" s="2"/>
      <c r="G143" s="2"/>
      <c r="H143" s="2"/>
      <c r="I143" s="2"/>
      <c r="J143" s="2"/>
    </row>
    <row r="144" spans="1:10" s="3" customFormat="1">
      <c r="A144" s="16"/>
      <c r="F144" s="2"/>
      <c r="G144" s="2"/>
      <c r="H144" s="2"/>
      <c r="I144" s="2"/>
      <c r="J144" s="2"/>
    </row>
    <row r="145" spans="1:10" s="3" customFormat="1">
      <c r="A145" s="16"/>
      <c r="F145" s="2"/>
      <c r="G145" s="2"/>
      <c r="H145" s="2"/>
      <c r="I145" s="2"/>
      <c r="J145" s="2"/>
    </row>
    <row r="146" spans="1:10" s="3" customFormat="1">
      <c r="A146" s="16"/>
      <c r="F146" s="2"/>
      <c r="G146" s="2"/>
      <c r="H146" s="2"/>
      <c r="I146" s="2"/>
      <c r="J146" s="2"/>
    </row>
    <row r="147" spans="1:10" s="3" customFormat="1">
      <c r="A147" s="16"/>
      <c r="F147" s="2"/>
      <c r="G147" s="2"/>
      <c r="H147" s="2"/>
      <c r="I147" s="2"/>
      <c r="J147" s="2"/>
    </row>
    <row r="148" spans="1:10" s="3" customFormat="1">
      <c r="A148" s="16"/>
      <c r="F148" s="2"/>
      <c r="G148" s="2"/>
      <c r="H148" s="2"/>
      <c r="I148" s="2"/>
      <c r="J148" s="2"/>
    </row>
    <row r="149" spans="1:10" s="3" customFormat="1">
      <c r="A149" s="16"/>
      <c r="F149" s="2"/>
      <c r="G149" s="2"/>
      <c r="H149" s="2"/>
      <c r="I149" s="2"/>
      <c r="J149" s="2"/>
    </row>
    <row r="150" spans="1:10" s="3" customFormat="1">
      <c r="A150" s="16"/>
      <c r="F150" s="2"/>
      <c r="G150" s="2"/>
      <c r="H150" s="2"/>
      <c r="I150" s="2"/>
      <c r="J150" s="2"/>
    </row>
    <row r="151" spans="1:10" s="3" customFormat="1">
      <c r="A151" s="16"/>
      <c r="F151" s="2"/>
      <c r="G151" s="2"/>
      <c r="H151" s="2"/>
      <c r="I151" s="2"/>
      <c r="J151" s="2"/>
    </row>
    <row r="152" spans="1:10" s="3" customFormat="1">
      <c r="A152" s="16"/>
      <c r="F152" s="2"/>
      <c r="G152" s="2"/>
      <c r="H152" s="2"/>
      <c r="I152" s="2"/>
      <c r="J152" s="2"/>
    </row>
    <row r="153" spans="1:10" s="3" customFormat="1">
      <c r="A153" s="16"/>
      <c r="F153" s="2"/>
      <c r="G153" s="2"/>
      <c r="H153" s="2"/>
      <c r="I153" s="2"/>
      <c r="J153" s="2"/>
    </row>
    <row r="154" spans="1:10" s="3" customFormat="1">
      <c r="A154" s="16"/>
      <c r="F154" s="2"/>
      <c r="G154" s="2"/>
      <c r="H154" s="2"/>
      <c r="I154" s="2"/>
      <c r="J154" s="2"/>
    </row>
    <row r="155" spans="1:10" s="3" customFormat="1">
      <c r="A155" s="16"/>
      <c r="F155" s="2"/>
      <c r="G155" s="2"/>
      <c r="H155" s="2"/>
      <c r="I155" s="2"/>
      <c r="J155" s="2"/>
    </row>
    <row r="156" spans="1:10" s="3" customFormat="1">
      <c r="A156" s="16"/>
      <c r="F156" s="2"/>
      <c r="G156" s="2"/>
      <c r="H156" s="2"/>
      <c r="I156" s="2"/>
      <c r="J156" s="2"/>
    </row>
    <row r="157" spans="1:10" s="3" customFormat="1">
      <c r="A157" s="16"/>
      <c r="F157" s="2"/>
      <c r="G157" s="2"/>
      <c r="H157" s="2"/>
      <c r="I157" s="2"/>
      <c r="J157" s="2"/>
    </row>
    <row r="158" spans="1:10" s="3" customFormat="1">
      <c r="A158" s="16"/>
      <c r="F158" s="2"/>
      <c r="G158" s="2"/>
      <c r="H158" s="2"/>
      <c r="I158" s="2"/>
      <c r="J158" s="2"/>
    </row>
    <row r="159" spans="1:10" s="3" customFormat="1">
      <c r="A159" s="16"/>
      <c r="F159" s="2"/>
      <c r="G159" s="2"/>
      <c r="H159" s="2"/>
      <c r="I159" s="2"/>
      <c r="J159" s="2"/>
    </row>
    <row r="160" spans="1:10" s="3" customFormat="1">
      <c r="A160" s="16"/>
      <c r="F160" s="2"/>
      <c r="G160" s="2"/>
      <c r="H160" s="2"/>
      <c r="I160" s="2"/>
      <c r="J160" s="2"/>
    </row>
    <row r="161" spans="1:10" s="3" customFormat="1">
      <c r="A161" s="16"/>
      <c r="F161" s="2"/>
      <c r="G161" s="2"/>
      <c r="H161" s="2"/>
      <c r="I161" s="2"/>
      <c r="J161" s="2"/>
    </row>
    <row r="162" spans="1:10" s="3" customFormat="1">
      <c r="A162" s="16"/>
      <c r="F162" s="2"/>
      <c r="G162" s="2"/>
      <c r="H162" s="2"/>
      <c r="I162" s="2"/>
      <c r="J162" s="2"/>
    </row>
    <row r="163" spans="1:10" s="3" customFormat="1">
      <c r="A163" s="16"/>
      <c r="F163" s="2"/>
      <c r="G163" s="2"/>
      <c r="H163" s="2"/>
      <c r="I163" s="2"/>
      <c r="J163" s="2"/>
    </row>
    <row r="164" spans="1:10" s="3" customFormat="1">
      <c r="A164" s="16"/>
      <c r="F164" s="2"/>
      <c r="G164" s="2"/>
      <c r="H164" s="2"/>
      <c r="I164" s="2"/>
      <c r="J164" s="2"/>
    </row>
    <row r="165" spans="1:10" s="3" customFormat="1">
      <c r="A165" s="16"/>
      <c r="F165" s="2"/>
      <c r="G165" s="2"/>
      <c r="H165" s="2"/>
      <c r="I165" s="2"/>
      <c r="J165" s="2"/>
    </row>
    <row r="166" spans="1:10" s="3" customFormat="1">
      <c r="A166" s="16"/>
      <c r="F166" s="2"/>
      <c r="G166" s="2"/>
      <c r="H166" s="2"/>
      <c r="I166" s="2"/>
      <c r="J166" s="2"/>
    </row>
    <row r="167" spans="1:10" s="3" customFormat="1">
      <c r="A167" s="16"/>
      <c r="F167" s="2"/>
      <c r="G167" s="2"/>
      <c r="H167" s="2"/>
      <c r="I167" s="2"/>
      <c r="J167" s="2"/>
    </row>
    <row r="168" spans="1:10" s="3" customFormat="1">
      <c r="A168" s="16"/>
      <c r="F168" s="2"/>
      <c r="G168" s="2"/>
      <c r="H168" s="2"/>
      <c r="I168" s="2"/>
      <c r="J168" s="2"/>
    </row>
    <row r="169" spans="1:10" s="3" customFormat="1">
      <c r="A169" s="16"/>
      <c r="F169" s="2"/>
      <c r="G169" s="2"/>
      <c r="H169" s="2"/>
      <c r="I169" s="2"/>
      <c r="J169" s="2"/>
    </row>
    <row r="170" spans="1:10" s="3" customFormat="1">
      <c r="A170" s="16"/>
      <c r="F170" s="2"/>
      <c r="G170" s="2"/>
      <c r="H170" s="2"/>
      <c r="I170" s="2"/>
      <c r="J170" s="2"/>
    </row>
    <row r="171" spans="1:10" s="3" customFormat="1">
      <c r="A171" s="16"/>
      <c r="F171" s="2"/>
      <c r="G171" s="2"/>
      <c r="H171" s="2"/>
      <c r="I171" s="2"/>
      <c r="J171" s="2"/>
    </row>
    <row r="172" spans="1:10" s="3" customFormat="1">
      <c r="A172" s="16"/>
      <c r="F172" s="2"/>
      <c r="G172" s="2"/>
      <c r="H172" s="2"/>
      <c r="I172" s="2"/>
      <c r="J172" s="2"/>
    </row>
    <row r="173" spans="1:10" s="3" customFormat="1">
      <c r="A173" s="16"/>
      <c r="F173" s="2"/>
      <c r="G173" s="2"/>
      <c r="H173" s="2"/>
      <c r="I173" s="2"/>
      <c r="J173" s="2"/>
    </row>
    <row r="174" spans="1:10" s="3" customFormat="1">
      <c r="A174" s="16"/>
      <c r="F174" s="2"/>
      <c r="G174" s="2"/>
      <c r="H174" s="2"/>
      <c r="I174" s="2"/>
      <c r="J174" s="2"/>
    </row>
    <row r="175" spans="1:10" s="3" customFormat="1">
      <c r="A175" s="16"/>
      <c r="F175" s="2"/>
      <c r="G175" s="2"/>
      <c r="H175" s="2"/>
      <c r="I175" s="2"/>
      <c r="J175" s="2"/>
    </row>
    <row r="176" spans="1:10" s="3" customFormat="1">
      <c r="A176" s="16"/>
      <c r="F176" s="2"/>
      <c r="G176" s="2"/>
      <c r="H176" s="2"/>
      <c r="I176" s="2"/>
      <c r="J176" s="2"/>
    </row>
    <row r="177" spans="1:10" s="3" customFormat="1">
      <c r="A177" s="16"/>
      <c r="F177" s="2"/>
      <c r="G177" s="2"/>
      <c r="H177" s="2"/>
      <c r="I177" s="2"/>
      <c r="J177" s="2"/>
    </row>
    <row r="178" spans="1:10" s="3" customFormat="1">
      <c r="A178" s="16"/>
      <c r="F178" s="2"/>
      <c r="G178" s="2"/>
      <c r="H178" s="2"/>
      <c r="I178" s="2"/>
      <c r="J178" s="2"/>
    </row>
    <row r="179" spans="1:10" s="3" customFormat="1">
      <c r="A179" s="16"/>
      <c r="F179" s="2"/>
      <c r="G179" s="2"/>
      <c r="H179" s="2"/>
      <c r="I179" s="2"/>
      <c r="J179" s="2"/>
    </row>
    <row r="180" spans="1:10" s="3" customFormat="1">
      <c r="A180" s="16"/>
      <c r="F180" s="2"/>
      <c r="G180" s="2"/>
      <c r="H180" s="2"/>
      <c r="I180" s="2"/>
      <c r="J180" s="2"/>
    </row>
    <row r="181" spans="1:10" s="3" customFormat="1">
      <c r="A181" s="16"/>
      <c r="F181" s="2"/>
      <c r="G181" s="2"/>
      <c r="H181" s="2"/>
      <c r="I181" s="2"/>
      <c r="J181" s="2"/>
    </row>
    <row r="182" spans="1:10" s="3" customFormat="1">
      <c r="A182" s="16"/>
      <c r="F182" s="2"/>
      <c r="G182" s="2"/>
      <c r="H182" s="2"/>
      <c r="I182" s="2"/>
      <c r="J182" s="2"/>
    </row>
    <row r="183" spans="1:10" s="3" customFormat="1">
      <c r="A183" s="16"/>
      <c r="F183" s="2"/>
      <c r="G183" s="2"/>
      <c r="H183" s="2"/>
      <c r="I183" s="2"/>
      <c r="J183" s="2"/>
    </row>
    <row r="184" spans="1:10" s="3" customFormat="1">
      <c r="A184" s="16"/>
      <c r="F184" s="2"/>
      <c r="G184" s="2"/>
      <c r="H184" s="2"/>
      <c r="I184" s="2"/>
      <c r="J184" s="2"/>
    </row>
    <row r="185" spans="1:10" s="3" customFormat="1">
      <c r="A185" s="16"/>
      <c r="F185" s="2"/>
      <c r="G185" s="2"/>
      <c r="H185" s="2"/>
      <c r="I185" s="2"/>
      <c r="J185" s="2"/>
    </row>
    <row r="186" spans="1:10" s="3" customFormat="1">
      <c r="A186" s="16"/>
      <c r="F186" s="2"/>
      <c r="G186" s="2"/>
      <c r="H186" s="2"/>
      <c r="I186" s="2"/>
      <c r="J186" s="2"/>
    </row>
    <row r="187" spans="1:10" s="3" customFormat="1">
      <c r="A187" s="16"/>
      <c r="F187" s="2"/>
      <c r="G187" s="2"/>
      <c r="H187" s="2"/>
      <c r="I187" s="2"/>
      <c r="J187" s="2"/>
    </row>
    <row r="188" spans="1:10" s="3" customFormat="1">
      <c r="A188" s="16"/>
      <c r="F188" s="2"/>
      <c r="G188" s="2"/>
      <c r="H188" s="2"/>
      <c r="I188" s="2"/>
      <c r="J188" s="2"/>
    </row>
    <row r="189" spans="1:10" s="3" customFormat="1">
      <c r="A189" s="16"/>
      <c r="F189" s="2"/>
      <c r="G189" s="2"/>
      <c r="H189" s="2"/>
      <c r="I189" s="2"/>
      <c r="J189" s="2"/>
    </row>
    <row r="190" spans="1:10" s="3" customFormat="1">
      <c r="A190" s="16"/>
      <c r="F190" s="2"/>
      <c r="G190" s="2"/>
      <c r="H190" s="2"/>
      <c r="I190" s="2"/>
      <c r="J190" s="2"/>
    </row>
    <row r="191" spans="1:10" s="3" customFormat="1">
      <c r="A191" s="16"/>
      <c r="F191" s="2"/>
      <c r="G191" s="2"/>
      <c r="H191" s="2"/>
      <c r="I191" s="2"/>
      <c r="J191" s="2"/>
    </row>
    <row r="192" spans="1:10" s="3" customFormat="1">
      <c r="A192" s="16"/>
      <c r="F192" s="2"/>
      <c r="G192" s="2"/>
      <c r="H192" s="2"/>
      <c r="I192" s="2"/>
      <c r="J192" s="2"/>
    </row>
    <row r="193" spans="1:10" s="3" customFormat="1">
      <c r="A193" s="16"/>
      <c r="F193" s="2"/>
      <c r="G193" s="2"/>
      <c r="H193" s="2"/>
      <c r="I193" s="2"/>
      <c r="J193" s="2"/>
    </row>
    <row r="194" spans="1:10" s="3" customFormat="1">
      <c r="A194" s="16"/>
      <c r="F194" s="2"/>
      <c r="G194" s="2"/>
      <c r="H194" s="2"/>
      <c r="I194" s="2"/>
      <c r="J194" s="2"/>
    </row>
    <row r="195" spans="1:10" s="3" customFormat="1">
      <c r="A195" s="16"/>
      <c r="F195" s="2"/>
      <c r="G195" s="2"/>
      <c r="H195" s="2"/>
      <c r="I195" s="2"/>
      <c r="J195" s="2"/>
    </row>
    <row r="196" spans="1:10" s="3" customFormat="1">
      <c r="A196" s="16"/>
      <c r="F196" s="2"/>
      <c r="G196" s="2"/>
      <c r="H196" s="2"/>
      <c r="I196" s="2"/>
      <c r="J196" s="2"/>
    </row>
    <row r="197" spans="1:10" s="3" customFormat="1">
      <c r="A197" s="16"/>
      <c r="F197" s="2"/>
      <c r="G197" s="2"/>
      <c r="H197" s="2"/>
      <c r="I197" s="2"/>
      <c r="J197" s="2"/>
    </row>
    <row r="198" spans="1:10" s="3" customFormat="1">
      <c r="A198" s="16"/>
      <c r="F198" s="2"/>
      <c r="G198" s="2"/>
      <c r="H198" s="2"/>
      <c r="I198" s="2"/>
      <c r="J198" s="2"/>
    </row>
    <row r="199" spans="1:10" s="3" customFormat="1">
      <c r="A199" s="16"/>
      <c r="F199" s="2"/>
      <c r="G199" s="2"/>
      <c r="H199" s="2"/>
      <c r="I199" s="2"/>
      <c r="J199" s="2"/>
    </row>
    <row r="200" spans="1:10" s="3" customFormat="1">
      <c r="A200" s="16"/>
      <c r="F200" s="2"/>
      <c r="G200" s="2"/>
      <c r="H200" s="2"/>
      <c r="I200" s="2"/>
      <c r="J200" s="2"/>
    </row>
    <row r="201" spans="1:10" s="3" customFormat="1">
      <c r="A201" s="16"/>
      <c r="F201" s="2"/>
      <c r="G201" s="2"/>
      <c r="H201" s="2"/>
      <c r="I201" s="2"/>
      <c r="J201" s="2"/>
    </row>
    <row r="202" spans="1:10" s="3" customFormat="1">
      <c r="A202" s="16"/>
      <c r="F202" s="2"/>
      <c r="G202" s="2"/>
      <c r="H202" s="2"/>
      <c r="I202" s="2"/>
      <c r="J202" s="2"/>
    </row>
    <row r="203" spans="1:10" s="3" customFormat="1">
      <c r="A203" s="16"/>
      <c r="F203" s="2"/>
      <c r="G203" s="2"/>
      <c r="H203" s="2"/>
      <c r="I203" s="2"/>
      <c r="J203" s="2"/>
    </row>
    <row r="204" spans="1:10" s="3" customFormat="1">
      <c r="A204" s="16"/>
      <c r="F204" s="2"/>
      <c r="G204" s="2"/>
      <c r="H204" s="2"/>
      <c r="I204" s="2"/>
      <c r="J204" s="2"/>
    </row>
    <row r="205" spans="1:10" s="3" customFormat="1">
      <c r="A205" s="16"/>
      <c r="F205" s="2"/>
      <c r="G205" s="2"/>
      <c r="H205" s="2"/>
      <c r="I205" s="2"/>
      <c r="J205" s="2"/>
    </row>
    <row r="206" spans="1:10" s="3" customFormat="1">
      <c r="A206" s="16"/>
      <c r="F206" s="2"/>
      <c r="G206" s="2"/>
      <c r="H206" s="2"/>
      <c r="I206" s="2"/>
      <c r="J206" s="2"/>
    </row>
    <row r="207" spans="1:10" s="3" customFormat="1">
      <c r="A207" s="16"/>
      <c r="F207" s="2"/>
      <c r="G207" s="2"/>
      <c r="H207" s="2"/>
      <c r="I207" s="2"/>
      <c r="J207" s="2"/>
    </row>
    <row r="208" spans="1:10" s="3" customFormat="1">
      <c r="A208" s="16"/>
      <c r="F208" s="2"/>
      <c r="G208" s="2"/>
      <c r="H208" s="2"/>
      <c r="I208" s="2"/>
      <c r="J208" s="2"/>
    </row>
    <row r="209" spans="1:10" s="3" customFormat="1">
      <c r="A209" s="16"/>
      <c r="F209" s="2"/>
      <c r="G209" s="2"/>
      <c r="H209" s="2"/>
      <c r="I209" s="2"/>
      <c r="J209" s="2"/>
    </row>
    <row r="210" spans="1:10" s="3" customFormat="1">
      <c r="A210" s="16"/>
      <c r="F210" s="2"/>
      <c r="G210" s="2"/>
      <c r="H210" s="2"/>
      <c r="I210" s="2"/>
      <c r="J210" s="2"/>
    </row>
    <row r="211" spans="1:10" s="3" customFormat="1">
      <c r="A211" s="16"/>
      <c r="F211" s="2"/>
      <c r="G211" s="2"/>
      <c r="H211" s="2"/>
      <c r="I211" s="2"/>
      <c r="J211" s="2"/>
    </row>
    <row r="212" spans="1:10" s="3" customFormat="1">
      <c r="A212" s="16"/>
      <c r="F212" s="2"/>
      <c r="G212" s="2"/>
      <c r="H212" s="2"/>
      <c r="I212" s="2"/>
      <c r="J212" s="2"/>
    </row>
    <row r="213" spans="1:10" s="3" customFormat="1">
      <c r="A213" s="16"/>
      <c r="F213" s="2"/>
      <c r="G213" s="2"/>
      <c r="H213" s="2"/>
      <c r="I213" s="2"/>
      <c r="J213" s="2"/>
    </row>
    <row r="214" spans="1:10" s="3" customFormat="1">
      <c r="A214" s="16"/>
      <c r="F214" s="2"/>
      <c r="G214" s="2"/>
      <c r="H214" s="2"/>
      <c r="I214" s="2"/>
      <c r="J214" s="2"/>
    </row>
    <row r="215" spans="1:10" s="3" customFormat="1">
      <c r="A215" s="16"/>
      <c r="F215" s="2"/>
      <c r="G215" s="2"/>
      <c r="H215" s="2"/>
      <c r="I215" s="2"/>
      <c r="J215" s="2"/>
    </row>
    <row r="216" spans="1:10" s="3" customFormat="1">
      <c r="A216" s="16"/>
      <c r="F216" s="2"/>
      <c r="G216" s="2"/>
      <c r="H216" s="2"/>
      <c r="I216" s="2"/>
      <c r="J216" s="2"/>
    </row>
    <row r="217" spans="1:10" s="3" customFormat="1">
      <c r="A217" s="16"/>
      <c r="F217" s="2"/>
      <c r="G217" s="2"/>
      <c r="H217" s="2"/>
      <c r="I217" s="2"/>
      <c r="J217" s="2"/>
    </row>
    <row r="218" spans="1:10" s="3" customFormat="1">
      <c r="A218" s="16"/>
      <c r="F218" s="2"/>
      <c r="G218" s="2"/>
      <c r="H218" s="2"/>
      <c r="I218" s="2"/>
      <c r="J218" s="2"/>
    </row>
    <row r="219" spans="1:10" s="3" customFormat="1">
      <c r="A219" s="16"/>
      <c r="F219" s="2"/>
      <c r="G219" s="2"/>
      <c r="H219" s="2"/>
      <c r="I219" s="2"/>
      <c r="J219" s="2"/>
    </row>
    <row r="220" spans="1:10" s="3" customFormat="1">
      <c r="A220" s="16"/>
      <c r="F220" s="2"/>
      <c r="G220" s="2"/>
      <c r="H220" s="2"/>
      <c r="I220" s="2"/>
      <c r="J220" s="2"/>
    </row>
    <row r="221" spans="1:10" s="3" customFormat="1">
      <c r="A221" s="16"/>
      <c r="F221" s="2"/>
      <c r="G221" s="2"/>
      <c r="H221" s="2"/>
      <c r="I221" s="2"/>
      <c r="J221" s="2"/>
    </row>
    <row r="222" spans="1:10" s="3" customFormat="1">
      <c r="A222" s="16"/>
      <c r="F222" s="2"/>
      <c r="G222" s="2"/>
      <c r="H222" s="2"/>
      <c r="I222" s="2"/>
      <c r="J222" s="2"/>
    </row>
    <row r="223" spans="1:10" s="3" customFormat="1">
      <c r="A223" s="16"/>
      <c r="F223" s="2"/>
      <c r="G223" s="2"/>
      <c r="H223" s="2"/>
      <c r="I223" s="2"/>
      <c r="J223" s="2"/>
    </row>
    <row r="224" spans="1:10" s="3" customFormat="1">
      <c r="A224" s="16"/>
      <c r="F224" s="2"/>
      <c r="G224" s="2"/>
      <c r="H224" s="2"/>
      <c r="I224" s="2"/>
      <c r="J224" s="2"/>
    </row>
    <row r="225" spans="1:10" s="3" customFormat="1">
      <c r="A225" s="16"/>
      <c r="F225" s="2"/>
      <c r="G225" s="2"/>
      <c r="H225" s="2"/>
      <c r="I225" s="2"/>
      <c r="J225" s="2"/>
    </row>
    <row r="226" spans="1:10" s="3" customFormat="1">
      <c r="A226" s="16"/>
      <c r="F226" s="2"/>
      <c r="G226" s="2"/>
      <c r="H226" s="2"/>
      <c r="I226" s="2"/>
      <c r="J226" s="2"/>
    </row>
    <row r="227" spans="1:10" s="3" customFormat="1">
      <c r="A227" s="16"/>
      <c r="F227" s="2"/>
      <c r="G227" s="2"/>
      <c r="H227" s="2"/>
      <c r="I227" s="2"/>
      <c r="J227" s="2"/>
    </row>
    <row r="228" spans="1:10" s="3" customFormat="1">
      <c r="A228" s="16"/>
      <c r="F228" s="2"/>
      <c r="G228" s="2"/>
      <c r="H228" s="2"/>
      <c r="I228" s="2"/>
      <c r="J228" s="2"/>
    </row>
    <row r="229" spans="1:10" s="3" customFormat="1">
      <c r="A229" s="16"/>
      <c r="F229" s="2"/>
      <c r="G229" s="2"/>
      <c r="H229" s="2"/>
      <c r="I229" s="2"/>
      <c r="J229" s="2"/>
    </row>
    <row r="230" spans="1:10" s="3" customFormat="1">
      <c r="A230" s="16"/>
      <c r="F230" s="2"/>
      <c r="G230" s="2"/>
      <c r="H230" s="2"/>
      <c r="I230" s="2"/>
      <c r="J230" s="2"/>
    </row>
    <row r="231" spans="1:10" s="3" customFormat="1">
      <c r="A231" s="16"/>
      <c r="F231" s="2"/>
      <c r="G231" s="2"/>
      <c r="H231" s="2"/>
      <c r="I231" s="2"/>
      <c r="J231" s="2"/>
    </row>
    <row r="232" spans="1:10" s="3" customFormat="1">
      <c r="A232" s="16"/>
      <c r="F232" s="2"/>
      <c r="G232" s="2"/>
      <c r="H232" s="2"/>
      <c r="I232" s="2"/>
      <c r="J232" s="2"/>
    </row>
    <row r="233" spans="1:10" s="3" customFormat="1">
      <c r="A233" s="16"/>
      <c r="F233" s="2"/>
      <c r="G233" s="2"/>
      <c r="H233" s="2"/>
      <c r="I233" s="2"/>
      <c r="J233" s="2"/>
    </row>
    <row r="234" spans="1:10" s="3" customFormat="1">
      <c r="A234" s="16"/>
      <c r="F234" s="2"/>
      <c r="G234" s="2"/>
      <c r="H234" s="2"/>
      <c r="I234" s="2"/>
      <c r="J234" s="2"/>
    </row>
    <row r="235" spans="1:10" s="3" customFormat="1">
      <c r="A235" s="16"/>
      <c r="F235" s="2"/>
      <c r="G235" s="2"/>
      <c r="H235" s="2"/>
      <c r="I235" s="2"/>
      <c r="J235" s="2"/>
    </row>
    <row r="236" spans="1:10" s="3" customFormat="1">
      <c r="A236" s="16"/>
      <c r="F236" s="2"/>
      <c r="G236" s="2"/>
      <c r="H236" s="2"/>
      <c r="I236" s="2"/>
      <c r="J236" s="2"/>
    </row>
    <row r="237" spans="1:10" s="3" customFormat="1">
      <c r="A237" s="16"/>
      <c r="F237" s="2"/>
      <c r="G237" s="2"/>
      <c r="H237" s="2"/>
      <c r="I237" s="2"/>
      <c r="J237" s="2"/>
    </row>
    <row r="238" spans="1:10" s="3" customFormat="1">
      <c r="A238" s="16"/>
      <c r="F238" s="2"/>
      <c r="G238" s="2"/>
      <c r="H238" s="2"/>
      <c r="I238" s="2"/>
      <c r="J238" s="2"/>
    </row>
    <row r="239" spans="1:10" s="3" customFormat="1">
      <c r="A239" s="16"/>
      <c r="F239" s="2"/>
      <c r="G239" s="2"/>
      <c r="H239" s="2"/>
      <c r="I239" s="2"/>
      <c r="J239" s="2"/>
    </row>
    <row r="240" spans="1:10" s="3" customFormat="1">
      <c r="A240" s="16"/>
      <c r="F240" s="2"/>
      <c r="G240" s="2"/>
      <c r="H240" s="2"/>
      <c r="I240" s="2"/>
      <c r="J240" s="2"/>
    </row>
    <row r="241" spans="1:10" s="3" customFormat="1">
      <c r="A241" s="16"/>
      <c r="F241" s="2"/>
      <c r="G241" s="2"/>
      <c r="H241" s="2"/>
      <c r="I241" s="2"/>
      <c r="J241" s="2"/>
    </row>
    <row r="242" spans="1:10" s="3" customFormat="1">
      <c r="A242" s="16"/>
      <c r="F242" s="2"/>
      <c r="G242" s="2"/>
      <c r="H242" s="2"/>
      <c r="I242" s="2"/>
      <c r="J242" s="2"/>
    </row>
    <row r="243" spans="1:10" s="3" customFormat="1">
      <c r="A243" s="16"/>
      <c r="F243" s="2"/>
      <c r="G243" s="2"/>
      <c r="H243" s="2"/>
      <c r="I243" s="2"/>
      <c r="J243" s="2"/>
    </row>
    <row r="244" spans="1:10" s="3" customFormat="1">
      <c r="A244" s="16"/>
      <c r="F244" s="2"/>
      <c r="G244" s="2"/>
      <c r="H244" s="2"/>
      <c r="I244" s="2"/>
      <c r="J244" s="2"/>
    </row>
    <row r="245" spans="1:10" s="3" customFormat="1">
      <c r="A245" s="16"/>
      <c r="F245" s="2"/>
      <c r="G245" s="2"/>
      <c r="H245" s="2"/>
      <c r="I245" s="2"/>
      <c r="J245" s="2"/>
    </row>
    <row r="246" spans="1:10" s="3" customFormat="1">
      <c r="A246" s="16"/>
      <c r="F246" s="2"/>
      <c r="G246" s="2"/>
      <c r="H246" s="2"/>
      <c r="I246" s="2"/>
      <c r="J246" s="2"/>
    </row>
    <row r="247" spans="1:10" s="3" customFormat="1">
      <c r="A247" s="16"/>
      <c r="F247" s="2"/>
      <c r="G247" s="2"/>
      <c r="H247" s="2"/>
      <c r="I247" s="2"/>
      <c r="J247" s="2"/>
    </row>
    <row r="248" spans="1:10" s="3" customFormat="1">
      <c r="A248" s="16"/>
      <c r="F248" s="2"/>
      <c r="G248" s="2"/>
      <c r="H248" s="2"/>
      <c r="I248" s="2"/>
      <c r="J248" s="2"/>
    </row>
    <row r="249" spans="1:10" s="3" customFormat="1">
      <c r="A249" s="16"/>
      <c r="F249" s="2"/>
      <c r="G249" s="2"/>
      <c r="H249" s="2"/>
      <c r="I249" s="2"/>
      <c r="J249" s="2"/>
    </row>
    <row r="250" spans="1:10" s="3" customFormat="1">
      <c r="A250" s="16"/>
      <c r="F250" s="2"/>
      <c r="G250" s="2"/>
      <c r="H250" s="2"/>
      <c r="I250" s="2"/>
      <c r="J250" s="2"/>
    </row>
    <row r="251" spans="1:10" s="3" customFormat="1">
      <c r="A251" s="16"/>
      <c r="F251" s="2"/>
      <c r="G251" s="2"/>
      <c r="H251" s="2"/>
      <c r="I251" s="2"/>
      <c r="J251" s="2"/>
    </row>
    <row r="252" spans="1:10" s="3" customFormat="1">
      <c r="A252" s="16"/>
      <c r="F252" s="2"/>
      <c r="G252" s="2"/>
      <c r="H252" s="2"/>
      <c r="I252" s="2"/>
      <c r="J252" s="2"/>
    </row>
    <row r="253" spans="1:10" s="3" customFormat="1">
      <c r="A253" s="16"/>
      <c r="F253" s="2"/>
      <c r="G253" s="2"/>
      <c r="H253" s="2"/>
      <c r="I253" s="2"/>
      <c r="J253" s="2"/>
    </row>
    <row r="254" spans="1:10" s="3" customFormat="1">
      <c r="A254" s="16"/>
      <c r="F254" s="2"/>
      <c r="G254" s="2"/>
      <c r="H254" s="2"/>
      <c r="I254" s="2"/>
      <c r="J254" s="2"/>
    </row>
    <row r="255" spans="1:10" s="3" customFormat="1">
      <c r="A255" s="16"/>
      <c r="F255" s="2"/>
      <c r="G255" s="2"/>
      <c r="H255" s="2"/>
      <c r="I255" s="2"/>
      <c r="J255" s="2"/>
    </row>
    <row r="256" spans="1:10" s="3" customFormat="1">
      <c r="A256" s="16"/>
      <c r="F256" s="2"/>
      <c r="G256" s="2"/>
      <c r="H256" s="2"/>
      <c r="I256" s="2"/>
      <c r="J256" s="2"/>
    </row>
    <row r="257" spans="1:10" s="3" customFormat="1">
      <c r="A257" s="16"/>
      <c r="F257" s="2"/>
      <c r="G257" s="2"/>
      <c r="H257" s="2"/>
      <c r="I257" s="2"/>
      <c r="J257" s="2"/>
    </row>
    <row r="258" spans="1:10" s="3" customFormat="1">
      <c r="A258" s="16"/>
      <c r="F258" s="2"/>
      <c r="G258" s="2"/>
      <c r="H258" s="2"/>
      <c r="I258" s="2"/>
      <c r="J258" s="2"/>
    </row>
    <row r="259" spans="1:10" s="3" customFormat="1">
      <c r="A259" s="16"/>
      <c r="F259" s="2"/>
      <c r="G259" s="2"/>
      <c r="H259" s="2"/>
      <c r="I259" s="2"/>
      <c r="J259" s="2"/>
    </row>
    <row r="260" spans="1:10" s="3" customFormat="1">
      <c r="A260" s="16"/>
      <c r="F260" s="2"/>
      <c r="G260" s="2"/>
      <c r="H260" s="2"/>
      <c r="I260" s="2"/>
      <c r="J260" s="2"/>
    </row>
    <row r="261" spans="1:10" s="3" customFormat="1">
      <c r="A261" s="16"/>
      <c r="F261" s="2"/>
      <c r="G261" s="2"/>
      <c r="H261" s="2"/>
      <c r="I261" s="2"/>
      <c r="J261" s="2"/>
    </row>
    <row r="262" spans="1:10" s="3" customFormat="1">
      <c r="A262" s="16"/>
      <c r="F262" s="2"/>
      <c r="G262" s="2"/>
      <c r="H262" s="2"/>
      <c r="I262" s="2"/>
      <c r="J262" s="2"/>
    </row>
    <row r="263" spans="1:10" s="3" customFormat="1">
      <c r="A263" s="16"/>
      <c r="F263" s="2"/>
      <c r="G263" s="2"/>
      <c r="H263" s="2"/>
      <c r="I263" s="2"/>
      <c r="J263" s="2"/>
    </row>
    <row r="264" spans="1:10" s="3" customFormat="1">
      <c r="A264" s="16"/>
      <c r="F264" s="2"/>
      <c r="G264" s="2"/>
      <c r="H264" s="2"/>
      <c r="I264" s="2"/>
      <c r="J264" s="2"/>
    </row>
    <row r="265" spans="1:10" s="3" customFormat="1">
      <c r="A265" s="16"/>
      <c r="F265" s="2"/>
      <c r="G265" s="2"/>
      <c r="H265" s="2"/>
      <c r="I265" s="2"/>
      <c r="J265" s="2"/>
    </row>
    <row r="266" spans="1:10" s="3" customFormat="1">
      <c r="A266" s="16"/>
      <c r="F266" s="2"/>
      <c r="G266" s="2"/>
      <c r="H266" s="2"/>
      <c r="I266" s="2"/>
      <c r="J266" s="2"/>
    </row>
    <row r="267" spans="1:10" s="3" customFormat="1">
      <c r="A267" s="16"/>
      <c r="F267" s="2"/>
      <c r="G267" s="2"/>
      <c r="H267" s="2"/>
      <c r="I267" s="2"/>
      <c r="J267" s="2"/>
    </row>
    <row r="268" spans="1:10" s="3" customFormat="1">
      <c r="A268" s="16"/>
      <c r="F268" s="2"/>
      <c r="G268" s="2"/>
      <c r="H268" s="2"/>
      <c r="I268" s="2"/>
      <c r="J268" s="2"/>
    </row>
    <row r="269" spans="1:10" s="3" customFormat="1">
      <c r="A269" s="16"/>
      <c r="F269" s="2"/>
      <c r="G269" s="2"/>
      <c r="H269" s="2"/>
      <c r="I269" s="2"/>
      <c r="J269" s="2"/>
    </row>
    <row r="270" spans="1:10" s="3" customFormat="1">
      <c r="A270" s="16"/>
      <c r="F270" s="2"/>
      <c r="G270" s="2"/>
      <c r="H270" s="2"/>
      <c r="I270" s="2"/>
      <c r="J270" s="2"/>
    </row>
    <row r="271" spans="1:10" s="3" customFormat="1">
      <c r="A271" s="16"/>
      <c r="F271" s="2"/>
      <c r="G271" s="2"/>
      <c r="H271" s="2"/>
      <c r="I271" s="2"/>
      <c r="J271" s="2"/>
    </row>
    <row r="272" spans="1:10" s="3" customFormat="1">
      <c r="A272" s="16"/>
      <c r="F272" s="2"/>
      <c r="G272" s="2"/>
      <c r="H272" s="2"/>
      <c r="I272" s="2"/>
      <c r="J272" s="2"/>
    </row>
    <row r="273" spans="1:10" s="3" customFormat="1">
      <c r="A273" s="16"/>
      <c r="F273" s="2"/>
      <c r="G273" s="2"/>
      <c r="H273" s="2"/>
      <c r="I273" s="2"/>
      <c r="J273" s="2"/>
    </row>
  </sheetData>
  <mergeCells count="63">
    <mergeCell ref="C118:F118"/>
    <mergeCell ref="H118:J118"/>
    <mergeCell ref="C117:F117"/>
    <mergeCell ref="A34:J34"/>
    <mergeCell ref="F38:F39"/>
    <mergeCell ref="G38:J38"/>
    <mergeCell ref="A56:J56"/>
    <mergeCell ref="A81:J81"/>
    <mergeCell ref="C38:C39"/>
    <mergeCell ref="B38:B39"/>
    <mergeCell ref="A92:J92"/>
    <mergeCell ref="A63:J63"/>
    <mergeCell ref="A41:J41"/>
    <mergeCell ref="A38:A39"/>
    <mergeCell ref="A36:J36"/>
    <mergeCell ref="A47:J47"/>
    <mergeCell ref="D38:D39"/>
    <mergeCell ref="E38:E39"/>
    <mergeCell ref="I20:I21"/>
    <mergeCell ref="J20:J21"/>
    <mergeCell ref="B22:F22"/>
    <mergeCell ref="I22:I23"/>
    <mergeCell ref="J22:J23"/>
    <mergeCell ref="J24:J25"/>
    <mergeCell ref="I26:I27"/>
    <mergeCell ref="J26:J27"/>
    <mergeCell ref="I28:I29"/>
    <mergeCell ref="J28:J29"/>
    <mergeCell ref="A35:J35"/>
    <mergeCell ref="G19:H19"/>
    <mergeCell ref="I19:J19"/>
    <mergeCell ref="A20:A21"/>
    <mergeCell ref="B20:F21"/>
    <mergeCell ref="B28:H28"/>
    <mergeCell ref="A3:B3"/>
    <mergeCell ref="G4:J4"/>
    <mergeCell ref="G16:J16"/>
    <mergeCell ref="G13:J13"/>
    <mergeCell ref="G10:J10"/>
    <mergeCell ref="G12:J12"/>
    <mergeCell ref="A5:B5"/>
    <mergeCell ref="A12:B12"/>
    <mergeCell ref="A13:D13"/>
    <mergeCell ref="A4:B4"/>
    <mergeCell ref="A6:B6"/>
    <mergeCell ref="A15:B15"/>
    <mergeCell ref="C15:D15"/>
    <mergeCell ref="H117:J117"/>
    <mergeCell ref="A19:D19"/>
    <mergeCell ref="B23:F23"/>
    <mergeCell ref="B24:F24"/>
    <mergeCell ref="I24:I25"/>
    <mergeCell ref="B29:H29"/>
    <mergeCell ref="G20:G21"/>
    <mergeCell ref="H20:H21"/>
    <mergeCell ref="H30:I30"/>
    <mergeCell ref="H31:I31"/>
    <mergeCell ref="B30:G30"/>
    <mergeCell ref="B31:G31"/>
    <mergeCell ref="B25:H25"/>
    <mergeCell ref="B26:H26"/>
    <mergeCell ref="B27:H27"/>
    <mergeCell ref="A54:J54"/>
  </mergeCells>
  <phoneticPr fontId="3" type="noConversion"/>
  <pageMargins left="0.70866141732283472" right="0.19685039370078741" top="0.51181102362204722" bottom="0.59055118110236227" header="0.39370078740157483" footer="0.19685039370078741"/>
  <pageSetup paperSize="9" scale="46" orientation="landscape" r:id="rId1"/>
  <headerFooter differentFirst="1" alignWithMargins="0">
    <oddHeader xml:space="preserve">&amp;RПродовження додатка 1
</oddHeader>
  </headerFooter>
  <rowBreaks count="2" manualBreakCount="2">
    <brk id="46" max="9" man="1"/>
    <brk id="72" max="9" man="1"/>
  </rowBreaks>
  <ignoredErrors>
    <ignoredError sqref="B93 B1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0"/>
  <sheetViews>
    <sheetView view="pageBreakPreview" topLeftCell="A139" zoomScale="50" zoomScaleNormal="60" zoomScaleSheetLayoutView="50" workbookViewId="0">
      <selection activeCell="F105" sqref="F105"/>
    </sheetView>
  </sheetViews>
  <sheetFormatPr defaultColWidth="9.140625" defaultRowHeight="18.75"/>
  <cols>
    <col min="1" max="1" width="89.85546875" style="2" customWidth="1"/>
    <col min="2" max="2" width="14.85546875" style="3" customWidth="1"/>
    <col min="3" max="5" width="19.85546875" style="3" customWidth="1"/>
    <col min="6" max="15" width="19.85546875" style="2" customWidth="1"/>
    <col min="16" max="16" width="9.140625" style="2" customWidth="1"/>
    <col min="17" max="16384" width="9.140625" style="2"/>
  </cols>
  <sheetData>
    <row r="1" spans="1:15">
      <c r="A1" s="254" t="s">
        <v>141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5"/>
      <c r="M1" s="255"/>
      <c r="N1" s="255"/>
    </row>
    <row r="2" spans="1:15" ht="13.5" customHeight="1"/>
    <row r="3" spans="1:15">
      <c r="A3" s="248" t="s">
        <v>142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15" ht="9" customHeight="1">
      <c r="B4" s="12"/>
      <c r="C4" s="2"/>
      <c r="D4" s="2"/>
      <c r="E4" s="2"/>
    </row>
    <row r="5" spans="1:15" ht="18.75" customHeight="1">
      <c r="A5" s="140" t="s">
        <v>143</v>
      </c>
      <c r="B5" s="250" t="s">
        <v>144</v>
      </c>
      <c r="C5" s="251"/>
      <c r="D5" s="251"/>
      <c r="E5" s="251"/>
      <c r="F5" s="236" t="s">
        <v>145</v>
      </c>
      <c r="G5" s="236"/>
      <c r="H5" s="236"/>
      <c r="I5" s="236"/>
      <c r="J5" s="236"/>
      <c r="K5" s="236"/>
      <c r="L5" s="236"/>
      <c r="M5" s="236"/>
      <c r="N5" s="236"/>
      <c r="O5" s="236"/>
    </row>
    <row r="6" spans="1:15" ht="18.75" customHeight="1">
      <c r="A6" s="140">
        <v>1</v>
      </c>
      <c r="B6" s="250">
        <v>2</v>
      </c>
      <c r="C6" s="251"/>
      <c r="D6" s="251"/>
      <c r="E6" s="251"/>
      <c r="F6" s="236">
        <v>3</v>
      </c>
      <c r="G6" s="236"/>
      <c r="H6" s="236"/>
      <c r="I6" s="236"/>
      <c r="J6" s="236"/>
      <c r="K6" s="236"/>
      <c r="L6" s="236"/>
      <c r="M6" s="236"/>
      <c r="N6" s="236"/>
      <c r="O6" s="236"/>
    </row>
    <row r="7" spans="1:15" ht="18.75" customHeight="1">
      <c r="A7" s="163">
        <v>30687118</v>
      </c>
      <c r="B7" s="256" t="s">
        <v>410</v>
      </c>
      <c r="C7" s="257"/>
      <c r="D7" s="257"/>
      <c r="E7" s="257"/>
      <c r="F7" s="258" t="s">
        <v>412</v>
      </c>
      <c r="G7" s="258"/>
      <c r="H7" s="258"/>
      <c r="I7" s="258"/>
      <c r="J7" s="258"/>
      <c r="K7" s="258"/>
      <c r="L7" s="258"/>
      <c r="M7" s="258"/>
      <c r="N7" s="258"/>
      <c r="O7" s="258"/>
    </row>
    <row r="8" spans="1:15">
      <c r="A8" s="21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8.75" customHeight="1">
      <c r="A9" s="252" t="s">
        <v>146</v>
      </c>
      <c r="B9" s="253"/>
      <c r="C9" s="253"/>
      <c r="D9" s="253"/>
      <c r="E9" s="253"/>
      <c r="F9" s="253"/>
      <c r="G9" s="253"/>
      <c r="H9" s="253"/>
      <c r="I9" s="253"/>
      <c r="J9" s="253"/>
    </row>
    <row r="10" spans="1:15" ht="7.5" customHeight="1">
      <c r="A10" s="11"/>
      <c r="B10" s="12"/>
      <c r="C10" s="2"/>
      <c r="D10" s="2"/>
      <c r="E10" s="2"/>
    </row>
    <row r="11" spans="1:15" ht="67.5" customHeight="1">
      <c r="A11" s="216" t="s">
        <v>147</v>
      </c>
      <c r="B11" s="228" t="s">
        <v>148</v>
      </c>
      <c r="C11" s="230"/>
      <c r="D11" s="196" t="s">
        <v>420</v>
      </c>
      <c r="E11" s="196"/>
      <c r="F11" s="196"/>
      <c r="G11" s="196" t="s">
        <v>421</v>
      </c>
      <c r="H11" s="196"/>
      <c r="I11" s="196"/>
      <c r="J11" s="228" t="s">
        <v>429</v>
      </c>
      <c r="K11" s="229"/>
      <c r="L11" s="230"/>
      <c r="M11" s="196" t="s">
        <v>422</v>
      </c>
      <c r="N11" s="196"/>
      <c r="O11" s="196"/>
    </row>
    <row r="12" spans="1:15" ht="150" customHeight="1">
      <c r="A12" s="217"/>
      <c r="B12" s="59" t="s">
        <v>423</v>
      </c>
      <c r="C12" s="59" t="s">
        <v>424</v>
      </c>
      <c r="D12" s="59" t="s">
        <v>149</v>
      </c>
      <c r="E12" s="59" t="s">
        <v>428</v>
      </c>
      <c r="F12" s="59" t="s">
        <v>150</v>
      </c>
      <c r="G12" s="59" t="s">
        <v>149</v>
      </c>
      <c r="H12" s="59" t="s">
        <v>428</v>
      </c>
      <c r="I12" s="59" t="s">
        <v>150</v>
      </c>
      <c r="J12" s="59" t="s">
        <v>149</v>
      </c>
      <c r="K12" s="59" t="s">
        <v>428</v>
      </c>
      <c r="L12" s="59" t="s">
        <v>150</v>
      </c>
      <c r="M12" s="59" t="s">
        <v>149</v>
      </c>
      <c r="N12" s="59" t="s">
        <v>428</v>
      </c>
      <c r="O12" s="59" t="s">
        <v>150</v>
      </c>
    </row>
    <row r="13" spans="1:15">
      <c r="A13" s="59">
        <v>1</v>
      </c>
      <c r="B13" s="59">
        <v>2</v>
      </c>
      <c r="C13" s="59">
        <v>3</v>
      </c>
      <c r="D13" s="59">
        <v>4</v>
      </c>
      <c r="E13" s="59">
        <v>5</v>
      </c>
      <c r="F13" s="59">
        <v>6</v>
      </c>
      <c r="G13" s="59">
        <v>7</v>
      </c>
      <c r="H13" s="60">
        <v>8</v>
      </c>
      <c r="I13" s="60">
        <v>9</v>
      </c>
      <c r="J13" s="60">
        <v>10</v>
      </c>
      <c r="K13" s="60">
        <v>11</v>
      </c>
      <c r="L13" s="60">
        <v>12</v>
      </c>
      <c r="M13" s="60">
        <v>13</v>
      </c>
      <c r="N13" s="60">
        <v>14</v>
      </c>
      <c r="O13" s="60">
        <v>15</v>
      </c>
    </row>
    <row r="14" spans="1:15">
      <c r="A14" s="5" t="s">
        <v>426</v>
      </c>
      <c r="B14" s="84">
        <v>54.71</v>
      </c>
      <c r="C14" s="84">
        <v>54.56</v>
      </c>
      <c r="D14" s="84">
        <v>43032.12</v>
      </c>
      <c r="E14" s="84">
        <v>1415.34</v>
      </c>
      <c r="F14" s="84">
        <v>36.590000000000003</v>
      </c>
      <c r="G14" s="84">
        <v>42988.39</v>
      </c>
      <c r="H14" s="84">
        <v>1295.0899999999999</v>
      </c>
      <c r="I14" s="84">
        <v>36.590000000000003</v>
      </c>
      <c r="J14" s="84">
        <v>11157.9</v>
      </c>
      <c r="K14" s="84">
        <v>338.34</v>
      </c>
      <c r="L14" s="84">
        <v>36.590000000000003</v>
      </c>
      <c r="M14" s="84">
        <v>42988.39</v>
      </c>
      <c r="N14" s="84">
        <v>1295.0899999999999</v>
      </c>
      <c r="O14" s="84">
        <v>36.590000000000003</v>
      </c>
    </row>
    <row r="15" spans="1:15">
      <c r="A15" s="5" t="s">
        <v>425</v>
      </c>
      <c r="B15" s="84">
        <v>45.29</v>
      </c>
      <c r="C15" s="84">
        <v>45.44</v>
      </c>
      <c r="D15" s="84">
        <v>35626.53</v>
      </c>
      <c r="E15" s="84">
        <v>1201.97</v>
      </c>
      <c r="F15" s="84">
        <v>34.03</v>
      </c>
      <c r="G15" s="84">
        <v>36831.74</v>
      </c>
      <c r="H15" s="84">
        <v>1124.94</v>
      </c>
      <c r="I15" s="84">
        <v>34.03</v>
      </c>
      <c r="J15" s="84">
        <v>9186.56</v>
      </c>
      <c r="K15" s="84">
        <v>294.56</v>
      </c>
      <c r="L15" s="84">
        <v>34.03</v>
      </c>
      <c r="M15" s="84">
        <v>36831.74</v>
      </c>
      <c r="N15" s="84">
        <v>1124.94</v>
      </c>
      <c r="O15" s="84">
        <v>34.03</v>
      </c>
    </row>
    <row r="16" spans="1:15">
      <c r="A16" s="7" t="s">
        <v>151</v>
      </c>
      <c r="B16" s="187">
        <v>100</v>
      </c>
      <c r="C16" s="187">
        <v>100</v>
      </c>
      <c r="D16" s="190">
        <f>SUM(D14:D15)</f>
        <v>78658.649999999994</v>
      </c>
      <c r="E16" s="29"/>
      <c r="F16" s="187"/>
      <c r="G16" s="190">
        <f>SUM(G14:G15)</f>
        <v>79820.13</v>
      </c>
      <c r="H16" s="187"/>
      <c r="I16" s="187"/>
      <c r="J16" s="190">
        <f>SUM(J14:J15)</f>
        <v>20344.46</v>
      </c>
      <c r="K16" s="187"/>
      <c r="L16" s="187"/>
      <c r="M16" s="190">
        <f>SUM(M14:M15)</f>
        <v>79820.13</v>
      </c>
      <c r="N16" s="187"/>
      <c r="O16" s="187"/>
    </row>
    <row r="18" spans="1:15">
      <c r="A18" s="248" t="s">
        <v>152</v>
      </c>
      <c r="B18" s="259"/>
      <c r="C18" s="259"/>
      <c r="D18" s="259"/>
      <c r="E18" s="259"/>
      <c r="F18" s="259"/>
      <c r="G18" s="259"/>
      <c r="H18" s="259"/>
      <c r="I18" s="259"/>
      <c r="J18" s="259"/>
      <c r="K18" s="259"/>
    </row>
    <row r="19" spans="1:15" ht="11.25" customHeight="1">
      <c r="A19" s="143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5" ht="44.25" customHeight="1">
      <c r="A20" s="262" t="s">
        <v>34</v>
      </c>
      <c r="B20" s="216" t="s">
        <v>35</v>
      </c>
      <c r="C20" s="216" t="s">
        <v>416</v>
      </c>
      <c r="D20" s="216" t="s">
        <v>417</v>
      </c>
      <c r="E20" s="218" t="s">
        <v>430</v>
      </c>
      <c r="F20" s="216" t="s">
        <v>431</v>
      </c>
      <c r="G20" s="228" t="s">
        <v>153</v>
      </c>
      <c r="H20" s="229"/>
      <c r="I20" s="229"/>
      <c r="J20" s="230"/>
      <c r="K20" s="260" t="s">
        <v>154</v>
      </c>
      <c r="L20" s="261"/>
      <c r="M20" s="261"/>
      <c r="N20" s="261"/>
      <c r="O20" s="261"/>
    </row>
    <row r="21" spans="1:15" ht="52.5" customHeight="1">
      <c r="A21" s="263"/>
      <c r="B21" s="217"/>
      <c r="C21" s="217"/>
      <c r="D21" s="217"/>
      <c r="E21" s="219"/>
      <c r="F21" s="217"/>
      <c r="G21" s="150" t="s">
        <v>155</v>
      </c>
      <c r="H21" s="150" t="s">
        <v>156</v>
      </c>
      <c r="I21" s="150" t="s">
        <v>157</v>
      </c>
      <c r="J21" s="150" t="s">
        <v>158</v>
      </c>
      <c r="K21" s="196"/>
      <c r="L21" s="261"/>
      <c r="M21" s="261"/>
      <c r="N21" s="261"/>
      <c r="O21" s="261"/>
    </row>
    <row r="22" spans="1:15">
      <c r="A22" s="60">
        <v>1</v>
      </c>
      <c r="B22" s="59">
        <v>2</v>
      </c>
      <c r="C22" s="59">
        <v>3</v>
      </c>
      <c r="D22" s="59">
        <v>4</v>
      </c>
      <c r="E22" s="59">
        <v>5</v>
      </c>
      <c r="F22" s="59">
        <v>6</v>
      </c>
      <c r="G22" s="59">
        <v>7</v>
      </c>
      <c r="H22" s="59">
        <v>8</v>
      </c>
      <c r="I22" s="59">
        <v>9</v>
      </c>
      <c r="J22" s="59">
        <v>10</v>
      </c>
      <c r="K22" s="250">
        <v>11</v>
      </c>
      <c r="L22" s="251"/>
      <c r="M22" s="251"/>
      <c r="N22" s="251"/>
      <c r="O22" s="251"/>
    </row>
    <row r="23" spans="1:15" s="4" customFormat="1" ht="18.75" customHeight="1">
      <c r="A23" s="7" t="s">
        <v>43</v>
      </c>
      <c r="B23" s="8">
        <v>1000</v>
      </c>
      <c r="C23" s="36">
        <v>78658.649999999994</v>
      </c>
      <c r="D23" s="36">
        <v>79820.13</v>
      </c>
      <c r="E23" s="36">
        <v>81009.679999999993</v>
      </c>
      <c r="F23" s="39">
        <v>79820.13</v>
      </c>
      <c r="G23" s="36">
        <v>18358.63</v>
      </c>
      <c r="H23" s="36">
        <v>18358.63</v>
      </c>
      <c r="I23" s="36">
        <v>23147.84</v>
      </c>
      <c r="J23" s="36">
        <v>19955.03</v>
      </c>
      <c r="K23" s="234"/>
      <c r="L23" s="234"/>
      <c r="M23" s="234"/>
      <c r="N23" s="234"/>
      <c r="O23" s="234"/>
    </row>
    <row r="24" spans="1:15" s="4" customFormat="1" ht="18.75" customHeight="1">
      <c r="A24" s="7" t="s">
        <v>44</v>
      </c>
      <c r="B24" s="8">
        <v>1010</v>
      </c>
      <c r="C24" s="39">
        <f>SUM(C25:C32)+C35</f>
        <v>-90556.549999999988</v>
      </c>
      <c r="D24" s="39">
        <f>SUM(D25:D32)+D35</f>
        <v>-97623.15</v>
      </c>
      <c r="E24" s="39">
        <f t="shared" ref="E24:F24" si="0">SUM(E25:E32)+E35</f>
        <v>-93742.089999999982</v>
      </c>
      <c r="F24" s="39">
        <f t="shared" si="0"/>
        <v>-97623.15</v>
      </c>
      <c r="G24" s="39">
        <f>SUM(G25:G35)</f>
        <v>-22955.31</v>
      </c>
      <c r="H24" s="39">
        <f>SUM(H25:H35)</f>
        <v>-22955.31</v>
      </c>
      <c r="I24" s="39">
        <f>SUM(I25:I35)</f>
        <v>-28943.649999999998</v>
      </c>
      <c r="J24" s="39">
        <f>SUM(J25:J35)</f>
        <v>-24951.43</v>
      </c>
      <c r="K24" s="234"/>
      <c r="L24" s="234"/>
      <c r="M24" s="234"/>
      <c r="N24" s="234"/>
      <c r="O24" s="234"/>
    </row>
    <row r="25" spans="1:15" ht="18.75" customHeight="1">
      <c r="A25" s="5" t="s">
        <v>159</v>
      </c>
      <c r="B25" s="59">
        <v>1011</v>
      </c>
      <c r="C25" s="27">
        <v>-4060.89</v>
      </c>
      <c r="D25" s="27">
        <v>-2904.79</v>
      </c>
      <c r="E25" s="27">
        <v>-2607.1799999999998</v>
      </c>
      <c r="F25" s="30">
        <f t="shared" ref="F25:F113" si="1">SUM(G25:J25)</f>
        <v>-2904.79</v>
      </c>
      <c r="G25" s="27">
        <v>-668.1</v>
      </c>
      <c r="H25" s="27">
        <v>-668.1</v>
      </c>
      <c r="I25" s="27">
        <v>-842.39</v>
      </c>
      <c r="J25" s="27">
        <v>-726.2</v>
      </c>
      <c r="K25" s="234"/>
      <c r="L25" s="234"/>
      <c r="M25" s="234"/>
      <c r="N25" s="234"/>
      <c r="O25" s="234"/>
    </row>
    <row r="26" spans="1:15" ht="18.75" customHeight="1">
      <c r="A26" s="5" t="s">
        <v>161</v>
      </c>
      <c r="B26" s="59">
        <v>1012</v>
      </c>
      <c r="C26" s="27">
        <v>-3095.1</v>
      </c>
      <c r="D26" s="27">
        <v>-1383</v>
      </c>
      <c r="E26" s="27">
        <v>-2048.2800000000002</v>
      </c>
      <c r="F26" s="30">
        <f t="shared" si="1"/>
        <v>-1383</v>
      </c>
      <c r="G26" s="27">
        <v>-318.08999999999997</v>
      </c>
      <c r="H26" s="27">
        <v>-318.08999999999997</v>
      </c>
      <c r="I26" s="27">
        <v>-401.07</v>
      </c>
      <c r="J26" s="27">
        <v>-345.75</v>
      </c>
      <c r="K26" s="234"/>
      <c r="L26" s="234"/>
      <c r="M26" s="234"/>
      <c r="N26" s="234"/>
      <c r="O26" s="234"/>
    </row>
    <row r="27" spans="1:15" ht="18.75" customHeight="1">
      <c r="A27" s="5" t="s">
        <v>162</v>
      </c>
      <c r="B27" s="59">
        <v>1013</v>
      </c>
      <c r="C27" s="27">
        <v>-28904.06</v>
      </c>
      <c r="D27" s="27">
        <v>-25368.67</v>
      </c>
      <c r="E27" s="27">
        <v>-31215.33</v>
      </c>
      <c r="F27" s="30">
        <f t="shared" si="1"/>
        <v>-25368.67</v>
      </c>
      <c r="G27" s="27">
        <v>-5834.79</v>
      </c>
      <c r="H27" s="27">
        <v>-5834.79</v>
      </c>
      <c r="I27" s="27">
        <v>-7356.91</v>
      </c>
      <c r="J27" s="27">
        <v>-6342.18</v>
      </c>
      <c r="K27" s="234"/>
      <c r="L27" s="234"/>
      <c r="M27" s="234"/>
      <c r="N27" s="234"/>
      <c r="O27" s="234"/>
    </row>
    <row r="28" spans="1:15" ht="18.75" customHeight="1">
      <c r="A28" s="5" t="s">
        <v>112</v>
      </c>
      <c r="B28" s="59">
        <v>1014</v>
      </c>
      <c r="C28" s="27">
        <v>-32841.51</v>
      </c>
      <c r="D28" s="27">
        <v>-45670.98</v>
      </c>
      <c r="E28" s="27">
        <v>-35420.699999999997</v>
      </c>
      <c r="F28" s="30">
        <f t="shared" si="1"/>
        <v>-45670.979999999996</v>
      </c>
      <c r="G28" s="27">
        <v>-10504.33</v>
      </c>
      <c r="H28" s="27">
        <v>-10504.33</v>
      </c>
      <c r="I28" s="27">
        <v>-13244.58</v>
      </c>
      <c r="J28" s="27">
        <v>-11417.74</v>
      </c>
      <c r="K28" s="234"/>
      <c r="L28" s="234"/>
      <c r="M28" s="234"/>
      <c r="N28" s="234"/>
      <c r="O28" s="234"/>
    </row>
    <row r="29" spans="1:15" ht="18.75" customHeight="1">
      <c r="A29" s="5" t="s">
        <v>163</v>
      </c>
      <c r="B29" s="59">
        <v>1015</v>
      </c>
      <c r="C29" s="27">
        <v>-7103.79</v>
      </c>
      <c r="D29" s="27">
        <v>-10396.01</v>
      </c>
      <c r="E29" s="27">
        <v>-7587.93</v>
      </c>
      <c r="F29" s="30">
        <f t="shared" si="1"/>
        <v>-10396.01</v>
      </c>
      <c r="G29" s="27">
        <v>-2391.08</v>
      </c>
      <c r="H29" s="27">
        <v>-2391.08</v>
      </c>
      <c r="I29" s="27">
        <v>-3014.84</v>
      </c>
      <c r="J29" s="27">
        <v>-2599.0100000000002</v>
      </c>
      <c r="K29" s="234"/>
      <c r="L29" s="234"/>
      <c r="M29" s="234"/>
      <c r="N29" s="234"/>
      <c r="O29" s="234"/>
    </row>
    <row r="30" spans="1:15" ht="46.5" customHeight="1">
      <c r="A30" s="5" t="s">
        <v>164</v>
      </c>
      <c r="B30" s="59">
        <v>1016</v>
      </c>
      <c r="C30" s="27">
        <v>-2293.54</v>
      </c>
      <c r="D30" s="27">
        <v>-2310.31</v>
      </c>
      <c r="E30" s="27">
        <v>-1617.72</v>
      </c>
      <c r="F30" s="30">
        <f t="shared" si="1"/>
        <v>-2310.31</v>
      </c>
      <c r="G30" s="27">
        <v>-531.37</v>
      </c>
      <c r="H30" s="27">
        <v>-531.37</v>
      </c>
      <c r="I30" s="27">
        <v>-669.99</v>
      </c>
      <c r="J30" s="27">
        <v>-577.58000000000004</v>
      </c>
      <c r="K30" s="234"/>
      <c r="L30" s="234"/>
      <c r="M30" s="234"/>
      <c r="N30" s="234"/>
      <c r="O30" s="234"/>
    </row>
    <row r="31" spans="1:15" ht="18.75" customHeight="1">
      <c r="A31" s="5" t="s">
        <v>165</v>
      </c>
      <c r="B31" s="59">
        <v>1017</v>
      </c>
      <c r="C31" s="27">
        <v>-7096.74</v>
      </c>
      <c r="D31" s="27">
        <v>-4623.1400000000003</v>
      </c>
      <c r="E31" s="27">
        <v>-8589.0300000000007</v>
      </c>
      <c r="F31" s="30">
        <f>SUM(G31:J31)</f>
        <v>-4623.1399999999994</v>
      </c>
      <c r="G31" s="27">
        <v>-1063.32</v>
      </c>
      <c r="H31" s="27">
        <v>-1063.32</v>
      </c>
      <c r="I31" s="27">
        <v>-1340.71</v>
      </c>
      <c r="J31" s="27">
        <v>-1155.79</v>
      </c>
      <c r="K31" s="234"/>
      <c r="L31" s="234"/>
      <c r="M31" s="234"/>
      <c r="N31" s="234"/>
      <c r="O31" s="234"/>
    </row>
    <row r="32" spans="1:15" ht="18.75" customHeight="1">
      <c r="A32" s="5" t="s">
        <v>166</v>
      </c>
      <c r="B32" s="59">
        <v>1018</v>
      </c>
      <c r="C32" s="27">
        <f>SUM(C33:C34)</f>
        <v>-2237.6999999999998</v>
      </c>
      <c r="D32" s="27">
        <f t="shared" ref="D32:J32" si="2">SUM(D33:D34)</f>
        <v>-2182.5500000000002</v>
      </c>
      <c r="E32" s="27">
        <f t="shared" si="2"/>
        <v>-1994.8799999999999</v>
      </c>
      <c r="F32" s="30">
        <f t="shared" ref="F32:F47" si="3">SUM(G32:J32)</f>
        <v>-2182.5500000000002</v>
      </c>
      <c r="G32" s="27">
        <f t="shared" si="2"/>
        <v>-501.99</v>
      </c>
      <c r="H32" s="27">
        <f t="shared" si="2"/>
        <v>-501.99</v>
      </c>
      <c r="I32" s="27">
        <f t="shared" si="2"/>
        <v>-632.93999999999994</v>
      </c>
      <c r="J32" s="27">
        <f t="shared" si="2"/>
        <v>-545.63</v>
      </c>
      <c r="K32" s="238"/>
      <c r="L32" s="239"/>
      <c r="M32" s="239"/>
      <c r="N32" s="239"/>
      <c r="O32" s="240"/>
    </row>
    <row r="33" spans="1:15" ht="18.75" customHeight="1">
      <c r="A33" s="119" t="s">
        <v>432</v>
      </c>
      <c r="B33" s="59" t="s">
        <v>434</v>
      </c>
      <c r="C33" s="27">
        <v>-176.35</v>
      </c>
      <c r="D33" s="27">
        <v>-174.6</v>
      </c>
      <c r="E33" s="27">
        <v>-158.05000000000001</v>
      </c>
      <c r="F33" s="30">
        <f t="shared" si="3"/>
        <v>-174.6</v>
      </c>
      <c r="G33" s="27">
        <v>-40.159999999999997</v>
      </c>
      <c r="H33" s="27">
        <v>-40.159999999999997</v>
      </c>
      <c r="I33" s="27">
        <v>-50.63</v>
      </c>
      <c r="J33" s="27">
        <v>-43.65</v>
      </c>
      <c r="K33" s="160"/>
      <c r="L33" s="161"/>
      <c r="M33" s="161"/>
      <c r="N33" s="161"/>
      <c r="O33" s="162"/>
    </row>
    <row r="34" spans="1:15" ht="18.75" customHeight="1">
      <c r="A34" s="119" t="s">
        <v>433</v>
      </c>
      <c r="B34" s="59" t="s">
        <v>435</v>
      </c>
      <c r="C34" s="27">
        <v>-2061.35</v>
      </c>
      <c r="D34" s="27">
        <v>-2007.95</v>
      </c>
      <c r="E34" s="27">
        <v>-1836.83</v>
      </c>
      <c r="F34" s="30">
        <f t="shared" si="3"/>
        <v>-2007.9499999999998</v>
      </c>
      <c r="G34" s="27">
        <v>-461.83</v>
      </c>
      <c r="H34" s="27">
        <v>-461.83</v>
      </c>
      <c r="I34" s="27">
        <v>-582.30999999999995</v>
      </c>
      <c r="J34" s="27">
        <v>-501.98</v>
      </c>
      <c r="K34" s="160"/>
      <c r="L34" s="161"/>
      <c r="M34" s="161"/>
      <c r="N34" s="161"/>
      <c r="O34" s="162"/>
    </row>
    <row r="35" spans="1:15" ht="18.75" customHeight="1">
      <c r="A35" s="5" t="s">
        <v>167</v>
      </c>
      <c r="B35" s="59">
        <v>1019</v>
      </c>
      <c r="C35" s="27">
        <f>SUM(C36:C47)</f>
        <v>-2923.22</v>
      </c>
      <c r="D35" s="27">
        <f>SUM(D36:D47)</f>
        <v>-2783.7000000000003</v>
      </c>
      <c r="E35" s="27">
        <f t="shared" ref="E35:J35" si="4">SUM(E36:E47)</f>
        <v>-2661.04</v>
      </c>
      <c r="F35" s="30">
        <f t="shared" si="3"/>
        <v>-2783.7</v>
      </c>
      <c r="G35" s="27">
        <f t="shared" si="4"/>
        <v>-640.24999999999989</v>
      </c>
      <c r="H35" s="27">
        <f t="shared" si="4"/>
        <v>-640.24999999999989</v>
      </c>
      <c r="I35" s="27">
        <f t="shared" si="4"/>
        <v>-807.28</v>
      </c>
      <c r="J35" s="188">
        <f t="shared" si="4"/>
        <v>-695.92</v>
      </c>
      <c r="K35" s="246"/>
      <c r="L35" s="246"/>
      <c r="M35" s="246"/>
      <c r="N35" s="246"/>
      <c r="O35" s="246"/>
    </row>
    <row r="36" spans="1:15" ht="18.75" customHeight="1">
      <c r="A36" s="119" t="s">
        <v>439</v>
      </c>
      <c r="B36" s="59" t="s">
        <v>436</v>
      </c>
      <c r="C36" s="27">
        <v>-291.02</v>
      </c>
      <c r="D36" s="27">
        <v>-329.03</v>
      </c>
      <c r="E36" s="27">
        <v>-469.34</v>
      </c>
      <c r="F36" s="30">
        <f t="shared" si="3"/>
        <v>-329.03000000000003</v>
      </c>
      <c r="G36" s="27">
        <v>-75.680000000000007</v>
      </c>
      <c r="H36" s="27">
        <v>-75.680000000000007</v>
      </c>
      <c r="I36" s="27">
        <v>-95.42</v>
      </c>
      <c r="J36" s="188">
        <v>-82.25</v>
      </c>
      <c r="K36" s="168"/>
      <c r="L36" s="169"/>
      <c r="M36" s="169"/>
      <c r="N36" s="169"/>
      <c r="O36" s="170"/>
    </row>
    <row r="37" spans="1:15" ht="18.75" customHeight="1">
      <c r="A37" s="119" t="s">
        <v>440</v>
      </c>
      <c r="B37" s="59" t="s">
        <v>437</v>
      </c>
      <c r="C37" s="27">
        <v>-6.55</v>
      </c>
      <c r="D37" s="27">
        <v>-3.58</v>
      </c>
      <c r="E37" s="27">
        <v>-8.67</v>
      </c>
      <c r="F37" s="30">
        <f t="shared" si="3"/>
        <v>-3.5799999999999996</v>
      </c>
      <c r="G37" s="27">
        <v>-0.82</v>
      </c>
      <c r="H37" s="27">
        <v>-0.82</v>
      </c>
      <c r="I37" s="27">
        <v>-1.04</v>
      </c>
      <c r="J37" s="188">
        <v>-0.9</v>
      </c>
      <c r="K37" s="168"/>
      <c r="L37" s="169"/>
      <c r="M37" s="169"/>
      <c r="N37" s="169"/>
      <c r="O37" s="170"/>
    </row>
    <row r="38" spans="1:15" ht="18.75" customHeight="1">
      <c r="A38" s="119" t="s">
        <v>441</v>
      </c>
      <c r="B38" s="59" t="s">
        <v>438</v>
      </c>
      <c r="C38" s="27">
        <v>-208.29</v>
      </c>
      <c r="D38" s="27">
        <v>-102.32</v>
      </c>
      <c r="E38" s="27"/>
      <c r="F38" s="30">
        <f t="shared" si="3"/>
        <v>-102.32000000000001</v>
      </c>
      <c r="G38" s="27">
        <v>-23.53</v>
      </c>
      <c r="H38" s="27">
        <v>-23.53</v>
      </c>
      <c r="I38" s="27">
        <v>-29.67</v>
      </c>
      <c r="J38" s="188">
        <v>-25.59</v>
      </c>
      <c r="K38" s="168"/>
      <c r="L38" s="169"/>
      <c r="M38" s="169"/>
      <c r="N38" s="169"/>
      <c r="O38" s="170"/>
    </row>
    <row r="39" spans="1:15" ht="18.75" customHeight="1">
      <c r="A39" s="119" t="s">
        <v>442</v>
      </c>
      <c r="B39" s="59" t="s">
        <v>443</v>
      </c>
      <c r="C39" s="27">
        <v>-32.07</v>
      </c>
      <c r="D39" s="27"/>
      <c r="E39" s="27">
        <v>-0.36</v>
      </c>
      <c r="F39" s="30">
        <f t="shared" si="3"/>
        <v>0</v>
      </c>
      <c r="G39" s="27"/>
      <c r="H39" s="27"/>
      <c r="I39" s="27"/>
      <c r="J39" s="188"/>
      <c r="K39" s="168"/>
      <c r="L39" s="169"/>
      <c r="M39" s="169"/>
      <c r="N39" s="169"/>
      <c r="O39" s="170"/>
    </row>
    <row r="40" spans="1:15" ht="18.75" customHeight="1">
      <c r="A40" s="119" t="s">
        <v>444</v>
      </c>
      <c r="B40" s="59" t="s">
        <v>445</v>
      </c>
      <c r="C40" s="27">
        <v>-67.2</v>
      </c>
      <c r="D40" s="27">
        <v>-40.78</v>
      </c>
      <c r="E40" s="27">
        <v>-27.66</v>
      </c>
      <c r="F40" s="30">
        <f t="shared" si="3"/>
        <v>-40.78</v>
      </c>
      <c r="G40" s="27">
        <v>-9.3800000000000008</v>
      </c>
      <c r="H40" s="27">
        <v>-9.3800000000000008</v>
      </c>
      <c r="I40" s="27">
        <v>-11.83</v>
      </c>
      <c r="J40" s="188">
        <v>-10.19</v>
      </c>
      <c r="K40" s="168"/>
      <c r="L40" s="169"/>
      <c r="M40" s="169"/>
      <c r="N40" s="169"/>
      <c r="O40" s="170"/>
    </row>
    <row r="41" spans="1:15" ht="18.75" customHeight="1">
      <c r="A41" s="119" t="s">
        <v>446</v>
      </c>
      <c r="B41" s="59" t="s">
        <v>447</v>
      </c>
      <c r="C41" s="27">
        <v>-1092.6199999999999</v>
      </c>
      <c r="D41" s="27">
        <v>-1074.98</v>
      </c>
      <c r="E41" s="27">
        <v>-1031.49</v>
      </c>
      <c r="F41" s="30">
        <f>SUM(G41:J41)</f>
        <v>-1074.98</v>
      </c>
      <c r="G41" s="27">
        <v>-247.25</v>
      </c>
      <c r="H41" s="27">
        <v>-247.25</v>
      </c>
      <c r="I41" s="27">
        <v>-311.74</v>
      </c>
      <c r="J41" s="188">
        <v>-268.74</v>
      </c>
      <c r="K41" s="160"/>
      <c r="L41" s="161"/>
      <c r="M41" s="161"/>
      <c r="N41" s="161"/>
      <c r="O41" s="162"/>
    </row>
    <row r="42" spans="1:15" ht="18.75" customHeight="1">
      <c r="A42" s="119" t="s">
        <v>451</v>
      </c>
      <c r="B42" s="59" t="s">
        <v>448</v>
      </c>
      <c r="C42" s="27">
        <v>-157.84</v>
      </c>
      <c r="D42" s="27">
        <v>-97.92</v>
      </c>
      <c r="E42" s="27">
        <v>-160.47</v>
      </c>
      <c r="F42" s="30">
        <f t="shared" si="3"/>
        <v>-97.92</v>
      </c>
      <c r="G42" s="27">
        <v>-22.52</v>
      </c>
      <c r="H42" s="27">
        <v>-22.52</v>
      </c>
      <c r="I42" s="27">
        <v>-28.4</v>
      </c>
      <c r="J42" s="188">
        <v>-24.48</v>
      </c>
      <c r="K42" s="165"/>
      <c r="L42" s="166"/>
      <c r="M42" s="166"/>
      <c r="N42" s="166"/>
      <c r="O42" s="167"/>
    </row>
    <row r="43" spans="1:15" ht="18.75" customHeight="1">
      <c r="A43" s="119" t="s">
        <v>452</v>
      </c>
      <c r="B43" s="59" t="s">
        <v>449</v>
      </c>
      <c r="C43" s="27">
        <v>-492.59</v>
      </c>
      <c r="D43" s="27">
        <v>-648.66</v>
      </c>
      <c r="E43" s="27">
        <v>-484.11</v>
      </c>
      <c r="F43" s="30">
        <f t="shared" si="3"/>
        <v>-648.66</v>
      </c>
      <c r="G43" s="27">
        <v>-149.19</v>
      </c>
      <c r="H43" s="27">
        <v>-149.19</v>
      </c>
      <c r="I43" s="27">
        <v>-188.11</v>
      </c>
      <c r="J43" s="188">
        <v>-162.16999999999999</v>
      </c>
      <c r="K43" s="165"/>
      <c r="L43" s="166"/>
      <c r="M43" s="166"/>
      <c r="N43" s="166"/>
      <c r="O43" s="167"/>
    </row>
    <row r="44" spans="1:15" ht="18.75" customHeight="1">
      <c r="A44" s="119" t="s">
        <v>453</v>
      </c>
      <c r="B44" s="59" t="s">
        <v>450</v>
      </c>
      <c r="C44" s="27">
        <v>-110.48</v>
      </c>
      <c r="D44" s="27">
        <v>-81.56</v>
      </c>
      <c r="E44" s="27">
        <v>-96.02</v>
      </c>
      <c r="F44" s="30">
        <f t="shared" si="3"/>
        <v>-81.56</v>
      </c>
      <c r="G44" s="27">
        <v>-18.760000000000002</v>
      </c>
      <c r="H44" s="27">
        <v>-18.760000000000002</v>
      </c>
      <c r="I44" s="27">
        <v>-23.65</v>
      </c>
      <c r="J44" s="188">
        <v>-20.39</v>
      </c>
      <c r="K44" s="165"/>
      <c r="L44" s="166"/>
      <c r="M44" s="166"/>
      <c r="N44" s="166"/>
      <c r="O44" s="167"/>
    </row>
    <row r="45" spans="1:15" ht="18.75" customHeight="1">
      <c r="A45" s="119" t="s">
        <v>456</v>
      </c>
      <c r="B45" s="59" t="s">
        <v>454</v>
      </c>
      <c r="C45" s="27">
        <v>-229.26</v>
      </c>
      <c r="D45" s="27">
        <v>-229.26</v>
      </c>
      <c r="E45" s="27">
        <v>-229.26</v>
      </c>
      <c r="F45" s="30">
        <f t="shared" si="3"/>
        <v>-229.26</v>
      </c>
      <c r="G45" s="27">
        <v>-52.73</v>
      </c>
      <c r="H45" s="27">
        <v>-52.73</v>
      </c>
      <c r="I45" s="27">
        <v>-66.489999999999995</v>
      </c>
      <c r="J45" s="188">
        <v>-57.31</v>
      </c>
      <c r="K45" s="165"/>
      <c r="L45" s="166"/>
      <c r="M45" s="166"/>
      <c r="N45" s="166"/>
      <c r="O45" s="167"/>
    </row>
    <row r="46" spans="1:15" ht="18.75" customHeight="1">
      <c r="A46" s="119" t="s">
        <v>457</v>
      </c>
      <c r="B46" s="59" t="s">
        <v>455</v>
      </c>
      <c r="C46" s="27">
        <v>-202.89</v>
      </c>
      <c r="D46" s="27">
        <v>-175.61</v>
      </c>
      <c r="E46" s="27">
        <v>-153.66</v>
      </c>
      <c r="F46" s="30">
        <f t="shared" si="3"/>
        <v>-175.61</v>
      </c>
      <c r="G46" s="27">
        <v>-40.39</v>
      </c>
      <c r="H46" s="27">
        <v>-40.39</v>
      </c>
      <c r="I46" s="27">
        <v>-50.93</v>
      </c>
      <c r="J46" s="188">
        <v>-43.9</v>
      </c>
      <c r="K46" s="165"/>
      <c r="L46" s="166"/>
      <c r="M46" s="166"/>
      <c r="N46" s="166"/>
      <c r="O46" s="167"/>
    </row>
    <row r="47" spans="1:15" ht="18.75" customHeight="1">
      <c r="A47" s="119" t="s">
        <v>459</v>
      </c>
      <c r="B47" s="59" t="s">
        <v>458</v>
      </c>
      <c r="C47" s="27">
        <v>-32.409999999999997</v>
      </c>
      <c r="D47" s="27"/>
      <c r="E47" s="27"/>
      <c r="F47" s="30">
        <f t="shared" si="3"/>
        <v>0</v>
      </c>
      <c r="G47" s="27"/>
      <c r="H47" s="27"/>
      <c r="I47" s="27"/>
      <c r="J47" s="188"/>
      <c r="K47" s="165"/>
      <c r="L47" s="166"/>
      <c r="M47" s="166"/>
      <c r="N47" s="166"/>
      <c r="O47" s="167"/>
    </row>
    <row r="48" spans="1:15" ht="18.75" customHeight="1">
      <c r="A48" s="7" t="s">
        <v>168</v>
      </c>
      <c r="B48" s="8">
        <v>1020</v>
      </c>
      <c r="C48" s="37">
        <f>SUM(C23,C24)</f>
        <v>-11897.899999999994</v>
      </c>
      <c r="D48" s="37">
        <f>SUM(D23,D24)</f>
        <v>-17803.01999999999</v>
      </c>
      <c r="E48" s="37">
        <f t="shared" ref="E48:J48" si="5">SUM(E23,E24)</f>
        <v>-12732.409999999989</v>
      </c>
      <c r="F48" s="37">
        <f t="shared" si="5"/>
        <v>-17803.01999999999</v>
      </c>
      <c r="G48" s="37">
        <f t="shared" si="5"/>
        <v>-4596.68</v>
      </c>
      <c r="H48" s="37">
        <f t="shared" si="5"/>
        <v>-4596.68</v>
      </c>
      <c r="I48" s="37">
        <f t="shared" si="5"/>
        <v>-5795.8099999999977</v>
      </c>
      <c r="J48" s="37">
        <f t="shared" si="5"/>
        <v>-4996.4000000000015</v>
      </c>
      <c r="K48" s="245"/>
      <c r="L48" s="245"/>
      <c r="M48" s="245"/>
      <c r="N48" s="245"/>
      <c r="O48" s="245"/>
    </row>
    <row r="49" spans="1:15" s="4" customFormat="1" ht="18.75" customHeight="1">
      <c r="A49" s="7" t="s">
        <v>169</v>
      </c>
      <c r="B49" s="8">
        <v>1030</v>
      </c>
      <c r="C49" s="39">
        <f>SUM(C50:C69,C71)</f>
        <v>-10755.610000000002</v>
      </c>
      <c r="D49" s="39">
        <f>SUM(D50:D69,D71)</f>
        <v>-9953.1499999999978</v>
      </c>
      <c r="E49" s="39">
        <f>SUM(E50:E69,E71)</f>
        <v>-9706.4800000000014</v>
      </c>
      <c r="F49" s="39">
        <f>SUM(G49:J49)</f>
        <v>-9953.1499999999978</v>
      </c>
      <c r="G49" s="39">
        <f>SUM(G50:G69,G71)</f>
        <v>-2289.38</v>
      </c>
      <c r="H49" s="39">
        <f t="shared" ref="H49:J49" si="6">SUM(H50:H69,H71)</f>
        <v>-2289.1400000000003</v>
      </c>
      <c r="I49" s="39">
        <f t="shared" si="6"/>
        <v>-2886.3399999999988</v>
      </c>
      <c r="J49" s="39">
        <f t="shared" si="6"/>
        <v>-2488.29</v>
      </c>
      <c r="K49" s="234"/>
      <c r="L49" s="234"/>
      <c r="M49" s="234"/>
      <c r="N49" s="234"/>
      <c r="O49" s="234"/>
    </row>
    <row r="50" spans="1:15" ht="18.75" customHeight="1">
      <c r="A50" s="5" t="s">
        <v>170</v>
      </c>
      <c r="B50" s="71">
        <v>1031</v>
      </c>
      <c r="C50" s="27" t="s">
        <v>160</v>
      </c>
      <c r="D50" s="27" t="s">
        <v>160</v>
      </c>
      <c r="E50" s="27" t="s">
        <v>160</v>
      </c>
      <c r="F50" s="30">
        <f t="shared" si="1"/>
        <v>0</v>
      </c>
      <c r="G50" s="27" t="s">
        <v>160</v>
      </c>
      <c r="H50" s="27" t="s">
        <v>160</v>
      </c>
      <c r="I50" s="27" t="s">
        <v>160</v>
      </c>
      <c r="J50" s="27" t="s">
        <v>160</v>
      </c>
      <c r="K50" s="234"/>
      <c r="L50" s="234"/>
      <c r="M50" s="234"/>
      <c r="N50" s="234"/>
      <c r="O50" s="234"/>
    </row>
    <row r="51" spans="1:15" ht="18.75" customHeight="1">
      <c r="A51" s="5" t="s">
        <v>171</v>
      </c>
      <c r="B51" s="71">
        <v>1032</v>
      </c>
      <c r="C51" s="27" t="s">
        <v>160</v>
      </c>
      <c r="D51" s="27" t="s">
        <v>160</v>
      </c>
      <c r="E51" s="27" t="s">
        <v>160</v>
      </c>
      <c r="F51" s="30">
        <f t="shared" si="1"/>
        <v>0</v>
      </c>
      <c r="G51" s="27" t="s">
        <v>160</v>
      </c>
      <c r="H51" s="27" t="s">
        <v>160</v>
      </c>
      <c r="I51" s="27" t="s">
        <v>160</v>
      </c>
      <c r="J51" s="27" t="s">
        <v>160</v>
      </c>
      <c r="K51" s="234"/>
      <c r="L51" s="234"/>
      <c r="M51" s="234"/>
      <c r="N51" s="234"/>
      <c r="O51" s="234"/>
    </row>
    <row r="52" spans="1:15" ht="18.75" customHeight="1">
      <c r="A52" s="5" t="s">
        <v>172</v>
      </c>
      <c r="B52" s="71">
        <v>1033</v>
      </c>
      <c r="C52" s="27" t="s">
        <v>160</v>
      </c>
      <c r="D52" s="27" t="s">
        <v>160</v>
      </c>
      <c r="E52" s="27" t="s">
        <v>160</v>
      </c>
      <c r="F52" s="30">
        <f t="shared" si="1"/>
        <v>0</v>
      </c>
      <c r="G52" s="27" t="s">
        <v>160</v>
      </c>
      <c r="H52" s="27" t="s">
        <v>160</v>
      </c>
      <c r="I52" s="27" t="s">
        <v>160</v>
      </c>
      <c r="J52" s="27" t="s">
        <v>160</v>
      </c>
      <c r="K52" s="234"/>
      <c r="L52" s="234"/>
      <c r="M52" s="234"/>
      <c r="N52" s="234"/>
      <c r="O52" s="234"/>
    </row>
    <row r="53" spans="1:15" ht="18.75" customHeight="1">
      <c r="A53" s="5" t="s">
        <v>173</v>
      </c>
      <c r="B53" s="71">
        <v>1034</v>
      </c>
      <c r="C53" s="27" t="s">
        <v>160</v>
      </c>
      <c r="D53" s="27" t="s">
        <v>160</v>
      </c>
      <c r="E53" s="27" t="s">
        <v>160</v>
      </c>
      <c r="F53" s="30">
        <f t="shared" si="1"/>
        <v>0</v>
      </c>
      <c r="G53" s="27" t="s">
        <v>160</v>
      </c>
      <c r="H53" s="27" t="s">
        <v>160</v>
      </c>
      <c r="I53" s="27" t="s">
        <v>160</v>
      </c>
      <c r="J53" s="27" t="s">
        <v>160</v>
      </c>
      <c r="K53" s="234"/>
      <c r="L53" s="234"/>
      <c r="M53" s="234"/>
      <c r="N53" s="234"/>
      <c r="O53" s="234"/>
    </row>
    <row r="54" spans="1:15" ht="18.75" customHeight="1">
      <c r="A54" s="5" t="s">
        <v>174</v>
      </c>
      <c r="B54" s="71">
        <v>1035</v>
      </c>
      <c r="C54" s="27">
        <v>-84</v>
      </c>
      <c r="D54" s="27">
        <v>-86.19</v>
      </c>
      <c r="E54" s="27">
        <v>-70</v>
      </c>
      <c r="F54" s="30">
        <f t="shared" si="1"/>
        <v>-86.19</v>
      </c>
      <c r="G54" s="27">
        <v>-19.82</v>
      </c>
      <c r="H54" s="27">
        <v>-19.82</v>
      </c>
      <c r="I54" s="27">
        <v>-25</v>
      </c>
      <c r="J54" s="27">
        <v>-21.55</v>
      </c>
      <c r="K54" s="234"/>
      <c r="L54" s="234"/>
      <c r="M54" s="234"/>
      <c r="N54" s="234"/>
      <c r="O54" s="234"/>
    </row>
    <row r="55" spans="1:15" ht="18.75" customHeight="1">
      <c r="A55" s="5" t="s">
        <v>175</v>
      </c>
      <c r="B55" s="71">
        <v>1036</v>
      </c>
      <c r="C55" s="27">
        <v>-15.52</v>
      </c>
      <c r="D55" s="27">
        <v>-17.22</v>
      </c>
      <c r="E55" s="27">
        <v>-24.86</v>
      </c>
      <c r="F55" s="30">
        <f t="shared" si="1"/>
        <v>-17.22</v>
      </c>
      <c r="G55" s="27">
        <v>-3.96</v>
      </c>
      <c r="H55" s="27">
        <v>-3.96</v>
      </c>
      <c r="I55" s="27">
        <v>-4.99</v>
      </c>
      <c r="J55" s="27">
        <v>-4.3099999999999996</v>
      </c>
      <c r="K55" s="234"/>
      <c r="L55" s="234"/>
      <c r="M55" s="234"/>
      <c r="N55" s="234"/>
      <c r="O55" s="234"/>
    </row>
    <row r="56" spans="1:15" ht="18.75" customHeight="1">
      <c r="A56" s="5" t="s">
        <v>176</v>
      </c>
      <c r="B56" s="71">
        <v>1037</v>
      </c>
      <c r="C56" s="27" t="s">
        <v>160</v>
      </c>
      <c r="D56" s="27" t="s">
        <v>160</v>
      </c>
      <c r="E56" s="27" t="s">
        <v>160</v>
      </c>
      <c r="F56" s="30">
        <f t="shared" si="1"/>
        <v>0</v>
      </c>
      <c r="G56" s="27" t="s">
        <v>160</v>
      </c>
      <c r="H56" s="27" t="s">
        <v>160</v>
      </c>
      <c r="I56" s="27" t="s">
        <v>160</v>
      </c>
      <c r="J56" s="27" t="s">
        <v>160</v>
      </c>
      <c r="K56" s="234"/>
      <c r="L56" s="234"/>
      <c r="M56" s="234"/>
      <c r="N56" s="234"/>
      <c r="O56" s="234"/>
    </row>
    <row r="57" spans="1:15" ht="18.75" customHeight="1">
      <c r="A57" s="5" t="s">
        <v>177</v>
      </c>
      <c r="B57" s="71">
        <v>1038</v>
      </c>
      <c r="C57" s="27">
        <v>-8161.93</v>
      </c>
      <c r="D57" s="27">
        <v>-7392.19</v>
      </c>
      <c r="E57" s="27">
        <v>-7348.5</v>
      </c>
      <c r="F57" s="30">
        <f t="shared" si="1"/>
        <v>-7392.19</v>
      </c>
      <c r="G57" s="27">
        <v>-1700.2</v>
      </c>
      <c r="H57" s="27">
        <v>-1700.2</v>
      </c>
      <c r="I57" s="27">
        <v>-2143.7399999999998</v>
      </c>
      <c r="J57" s="27">
        <v>-1848.05</v>
      </c>
      <c r="K57" s="234"/>
      <c r="L57" s="234"/>
      <c r="M57" s="234"/>
      <c r="N57" s="234"/>
      <c r="O57" s="234"/>
    </row>
    <row r="58" spans="1:15" ht="18.75" customHeight="1">
      <c r="A58" s="5" t="s">
        <v>178</v>
      </c>
      <c r="B58" s="71">
        <v>1039</v>
      </c>
      <c r="C58" s="27">
        <v>-1788.38</v>
      </c>
      <c r="D58" s="27">
        <v>-1626.28</v>
      </c>
      <c r="E58" s="27">
        <v>-1611.24</v>
      </c>
      <c r="F58" s="30">
        <f t="shared" si="1"/>
        <v>-1626.28</v>
      </c>
      <c r="G58" s="27">
        <v>-374.04</v>
      </c>
      <c r="H58" s="27">
        <v>-374.04</v>
      </c>
      <c r="I58" s="27">
        <v>-471.62</v>
      </c>
      <c r="J58" s="27">
        <v>-406.58</v>
      </c>
      <c r="K58" s="234"/>
      <c r="L58" s="234"/>
      <c r="M58" s="234"/>
      <c r="N58" s="234"/>
      <c r="O58" s="234"/>
    </row>
    <row r="59" spans="1:15" ht="37.5">
      <c r="A59" s="5" t="s">
        <v>179</v>
      </c>
      <c r="B59" s="71">
        <v>1040</v>
      </c>
      <c r="C59" s="27">
        <v>-42.75</v>
      </c>
      <c r="D59" s="27">
        <v>-17.600000000000001</v>
      </c>
      <c r="E59" s="27">
        <v>-57.45</v>
      </c>
      <c r="F59" s="30">
        <f t="shared" si="1"/>
        <v>-17.600000000000001</v>
      </c>
      <c r="G59" s="27">
        <v>-4.05</v>
      </c>
      <c r="H59" s="27">
        <v>-4.05</v>
      </c>
      <c r="I59" s="27">
        <v>-5.0999999999999996</v>
      </c>
      <c r="J59" s="27">
        <v>-4.4000000000000004</v>
      </c>
      <c r="K59" s="234"/>
      <c r="L59" s="234"/>
      <c r="M59" s="234"/>
      <c r="N59" s="234"/>
      <c r="O59" s="234"/>
    </row>
    <row r="60" spans="1:15" ht="37.5">
      <c r="A60" s="5" t="s">
        <v>180</v>
      </c>
      <c r="B60" s="71">
        <v>1041</v>
      </c>
      <c r="C60" s="27" t="s">
        <v>160</v>
      </c>
      <c r="D60" s="27" t="s">
        <v>160</v>
      </c>
      <c r="E60" s="27" t="s">
        <v>160</v>
      </c>
      <c r="F60" s="30">
        <f t="shared" si="1"/>
        <v>0</v>
      </c>
      <c r="G60" s="27" t="s">
        <v>160</v>
      </c>
      <c r="H60" s="27" t="s">
        <v>160</v>
      </c>
      <c r="I60" s="27" t="s">
        <v>160</v>
      </c>
      <c r="J60" s="27" t="s">
        <v>160</v>
      </c>
      <c r="K60" s="234"/>
      <c r="L60" s="234"/>
      <c r="M60" s="234"/>
      <c r="N60" s="234"/>
      <c r="O60" s="234"/>
    </row>
    <row r="61" spans="1:15" ht="18.75" customHeight="1">
      <c r="A61" s="5" t="s">
        <v>181</v>
      </c>
      <c r="B61" s="71">
        <v>1042</v>
      </c>
      <c r="C61" s="27" t="s">
        <v>160</v>
      </c>
      <c r="D61" s="27" t="s">
        <v>160</v>
      </c>
      <c r="E61" s="27" t="s">
        <v>160</v>
      </c>
      <c r="F61" s="30">
        <f t="shared" si="1"/>
        <v>0</v>
      </c>
      <c r="G61" s="27" t="s">
        <v>160</v>
      </c>
      <c r="H61" s="27" t="s">
        <v>160</v>
      </c>
      <c r="I61" s="27" t="s">
        <v>160</v>
      </c>
      <c r="J61" s="27" t="s">
        <v>160</v>
      </c>
      <c r="K61" s="234"/>
      <c r="L61" s="234"/>
      <c r="M61" s="234"/>
      <c r="N61" s="234"/>
      <c r="O61" s="234"/>
    </row>
    <row r="62" spans="1:15" ht="18.75" customHeight="1">
      <c r="A62" s="5" t="s">
        <v>182</v>
      </c>
      <c r="B62" s="71">
        <v>1043</v>
      </c>
      <c r="C62" s="27" t="s">
        <v>160</v>
      </c>
      <c r="D62" s="27" t="s">
        <v>160</v>
      </c>
      <c r="E62" s="27" t="s">
        <v>160</v>
      </c>
      <c r="F62" s="30">
        <f t="shared" si="1"/>
        <v>0</v>
      </c>
      <c r="G62" s="27" t="s">
        <v>160</v>
      </c>
      <c r="H62" s="27" t="s">
        <v>160</v>
      </c>
      <c r="I62" s="27" t="s">
        <v>160</v>
      </c>
      <c r="J62" s="27" t="s">
        <v>160</v>
      </c>
      <c r="K62" s="234"/>
      <c r="L62" s="234"/>
      <c r="M62" s="234"/>
      <c r="N62" s="234"/>
      <c r="O62" s="234"/>
    </row>
    <row r="63" spans="1:15" ht="18.75" customHeight="1">
      <c r="A63" s="5" t="s">
        <v>183</v>
      </c>
      <c r="B63" s="71">
        <v>1044</v>
      </c>
      <c r="C63" s="27" t="s">
        <v>160</v>
      </c>
      <c r="D63" s="27" t="s">
        <v>160</v>
      </c>
      <c r="E63" s="27" t="s">
        <v>160</v>
      </c>
      <c r="F63" s="30">
        <f t="shared" si="1"/>
        <v>0</v>
      </c>
      <c r="G63" s="27" t="s">
        <v>160</v>
      </c>
      <c r="H63" s="27" t="s">
        <v>160</v>
      </c>
      <c r="I63" s="27" t="s">
        <v>160</v>
      </c>
      <c r="J63" s="27" t="s">
        <v>160</v>
      </c>
      <c r="K63" s="234"/>
      <c r="L63" s="234"/>
      <c r="M63" s="234"/>
      <c r="N63" s="234"/>
      <c r="O63" s="234"/>
    </row>
    <row r="64" spans="1:15" ht="18.75" customHeight="1">
      <c r="A64" s="5" t="s">
        <v>184</v>
      </c>
      <c r="B64" s="71">
        <v>1045</v>
      </c>
      <c r="C64" s="27">
        <v>-136.69</v>
      </c>
      <c r="D64" s="27">
        <v>-156.80000000000001</v>
      </c>
      <c r="E64" s="27">
        <v>-116.43</v>
      </c>
      <c r="F64" s="30">
        <f t="shared" si="1"/>
        <v>-156.80000000000001</v>
      </c>
      <c r="G64" s="27">
        <v>-36.06</v>
      </c>
      <c r="H64" s="27">
        <v>-36.06</v>
      </c>
      <c r="I64" s="27">
        <v>-45.47</v>
      </c>
      <c r="J64" s="27">
        <v>-39.21</v>
      </c>
      <c r="K64" s="234"/>
      <c r="L64" s="234"/>
      <c r="M64" s="234"/>
      <c r="N64" s="234"/>
      <c r="O64" s="234"/>
    </row>
    <row r="65" spans="1:15" ht="18.75" customHeight="1">
      <c r="A65" s="5" t="s">
        <v>185</v>
      </c>
      <c r="B65" s="71">
        <v>1046</v>
      </c>
      <c r="C65" s="27" t="s">
        <v>160</v>
      </c>
      <c r="D65" s="27">
        <v>-47.89</v>
      </c>
      <c r="E65" s="27">
        <v>-25</v>
      </c>
      <c r="F65" s="30">
        <f t="shared" si="1"/>
        <v>-47.89</v>
      </c>
      <c r="G65" s="27">
        <v>-11.01</v>
      </c>
      <c r="H65" s="27">
        <v>-11.01</v>
      </c>
      <c r="I65" s="27">
        <v>-13.89</v>
      </c>
      <c r="J65" s="27">
        <v>-11.98</v>
      </c>
      <c r="K65" s="234"/>
      <c r="L65" s="234"/>
      <c r="M65" s="234"/>
      <c r="N65" s="234"/>
      <c r="O65" s="234"/>
    </row>
    <row r="66" spans="1:15" ht="18.75" customHeight="1">
      <c r="A66" s="5" t="s">
        <v>186</v>
      </c>
      <c r="B66" s="71">
        <v>1047</v>
      </c>
      <c r="C66" s="27" t="s">
        <v>160</v>
      </c>
      <c r="D66" s="27" t="s">
        <v>160</v>
      </c>
      <c r="E66" s="27" t="s">
        <v>160</v>
      </c>
      <c r="F66" s="30">
        <f t="shared" si="1"/>
        <v>0</v>
      </c>
      <c r="G66" s="27" t="s">
        <v>160</v>
      </c>
      <c r="H66" s="27" t="s">
        <v>160</v>
      </c>
      <c r="I66" s="27" t="s">
        <v>160</v>
      </c>
      <c r="J66" s="27" t="s">
        <v>160</v>
      </c>
      <c r="K66" s="234"/>
      <c r="L66" s="234"/>
      <c r="M66" s="234"/>
      <c r="N66" s="234"/>
      <c r="O66" s="234"/>
    </row>
    <row r="67" spans="1:15" ht="18.75" customHeight="1">
      <c r="A67" s="5" t="s">
        <v>187</v>
      </c>
      <c r="B67" s="71">
        <v>1048</v>
      </c>
      <c r="C67" s="27">
        <v>-14.5</v>
      </c>
      <c r="D67" s="27">
        <v>-13.06</v>
      </c>
      <c r="E67" s="27">
        <v>-14.5</v>
      </c>
      <c r="F67" s="30">
        <f t="shared" si="1"/>
        <v>-13.059999999999999</v>
      </c>
      <c r="G67" s="27">
        <v>-3</v>
      </c>
      <c r="H67" s="27">
        <v>-3</v>
      </c>
      <c r="I67" s="27">
        <v>-3.79</v>
      </c>
      <c r="J67" s="27">
        <v>-3.27</v>
      </c>
      <c r="K67" s="234"/>
      <c r="L67" s="234"/>
      <c r="M67" s="234"/>
      <c r="N67" s="234"/>
      <c r="O67" s="234"/>
    </row>
    <row r="68" spans="1:15" ht="18.75" customHeight="1">
      <c r="A68" s="5" t="s">
        <v>188</v>
      </c>
      <c r="B68" s="71">
        <v>1049</v>
      </c>
      <c r="C68" s="27" t="s">
        <v>160</v>
      </c>
      <c r="D68" s="27" t="s">
        <v>160</v>
      </c>
      <c r="E68" s="27" t="s">
        <v>160</v>
      </c>
      <c r="F68" s="30">
        <f t="shared" si="1"/>
        <v>0</v>
      </c>
      <c r="G68" s="27" t="s">
        <v>160</v>
      </c>
      <c r="H68" s="27" t="s">
        <v>160</v>
      </c>
      <c r="I68" s="27" t="s">
        <v>160</v>
      </c>
      <c r="J68" s="27" t="s">
        <v>160</v>
      </c>
      <c r="K68" s="234"/>
      <c r="L68" s="234"/>
      <c r="M68" s="234"/>
      <c r="N68" s="234"/>
      <c r="O68" s="234"/>
    </row>
    <row r="69" spans="1:15" ht="37.5">
      <c r="A69" s="5" t="s">
        <v>189</v>
      </c>
      <c r="B69" s="71">
        <v>1050</v>
      </c>
      <c r="C69" s="27" t="s">
        <v>160</v>
      </c>
      <c r="D69" s="27" t="s">
        <v>160</v>
      </c>
      <c r="E69" s="27" t="s">
        <v>160</v>
      </c>
      <c r="F69" s="30">
        <f t="shared" si="1"/>
        <v>0</v>
      </c>
      <c r="G69" s="27" t="s">
        <v>160</v>
      </c>
      <c r="H69" s="27" t="s">
        <v>160</v>
      </c>
      <c r="I69" s="27" t="s">
        <v>160</v>
      </c>
      <c r="J69" s="27" t="s">
        <v>160</v>
      </c>
      <c r="K69" s="234"/>
      <c r="L69" s="234"/>
      <c r="M69" s="234"/>
      <c r="N69" s="234"/>
      <c r="O69" s="234"/>
    </row>
    <row r="70" spans="1:15" ht="18.75" customHeight="1">
      <c r="A70" s="5" t="s">
        <v>190</v>
      </c>
      <c r="B70" s="124" t="s">
        <v>191</v>
      </c>
      <c r="C70" s="27" t="s">
        <v>160</v>
      </c>
      <c r="D70" s="27" t="s">
        <v>160</v>
      </c>
      <c r="E70" s="27" t="s">
        <v>160</v>
      </c>
      <c r="F70" s="30">
        <f t="shared" si="1"/>
        <v>0</v>
      </c>
      <c r="G70" s="27" t="s">
        <v>160</v>
      </c>
      <c r="H70" s="27" t="s">
        <v>160</v>
      </c>
      <c r="I70" s="27" t="s">
        <v>160</v>
      </c>
      <c r="J70" s="27" t="s">
        <v>160</v>
      </c>
      <c r="K70" s="234"/>
      <c r="L70" s="234"/>
      <c r="M70" s="234"/>
      <c r="N70" s="234"/>
      <c r="O70" s="234"/>
    </row>
    <row r="71" spans="1:15" ht="18.75" customHeight="1">
      <c r="A71" s="5" t="s">
        <v>192</v>
      </c>
      <c r="B71" s="71">
        <v>1051</v>
      </c>
      <c r="C71" s="27">
        <f>SUM(C72:C88)</f>
        <v>-511.84</v>
      </c>
      <c r="D71" s="27">
        <f>SUM(D72:D88)</f>
        <v>-595.91999999999996</v>
      </c>
      <c r="E71" s="27">
        <f>SUM(E72:E88)</f>
        <v>-438.5</v>
      </c>
      <c r="F71" s="30">
        <f>SUM(G71:J71)</f>
        <v>-595.92000000000007</v>
      </c>
      <c r="G71" s="27">
        <f>SUM(G72:G88)</f>
        <v>-137.24</v>
      </c>
      <c r="H71" s="27">
        <f t="shared" ref="H71:J71" si="7">SUM(H72:H88)</f>
        <v>-137</v>
      </c>
      <c r="I71" s="27">
        <f t="shared" si="7"/>
        <v>-172.73999999999998</v>
      </c>
      <c r="J71" s="27">
        <f t="shared" si="7"/>
        <v>-148.94</v>
      </c>
      <c r="K71" s="234"/>
      <c r="L71" s="234"/>
      <c r="M71" s="234"/>
      <c r="N71" s="234"/>
      <c r="O71" s="234"/>
    </row>
    <row r="72" spans="1:15" ht="18.75" customHeight="1">
      <c r="A72" s="119" t="s">
        <v>472</v>
      </c>
      <c r="B72" s="71" t="s">
        <v>460</v>
      </c>
      <c r="C72" s="27">
        <v>-121.49</v>
      </c>
      <c r="D72" s="27">
        <v>-132.32</v>
      </c>
      <c r="E72" s="27">
        <v>-198</v>
      </c>
      <c r="F72" s="30">
        <f>SUM(G72:J72)</f>
        <v>-132.32</v>
      </c>
      <c r="G72" s="27">
        <v>-30.43</v>
      </c>
      <c r="H72" s="27">
        <v>-30.43</v>
      </c>
      <c r="I72" s="27">
        <v>-38.369999999999997</v>
      </c>
      <c r="J72" s="27">
        <v>-33.090000000000003</v>
      </c>
      <c r="K72" s="238"/>
      <c r="L72" s="239"/>
      <c r="M72" s="239"/>
      <c r="N72" s="239"/>
      <c r="O72" s="240"/>
    </row>
    <row r="73" spans="1:15" ht="18.75" customHeight="1">
      <c r="A73" s="119" t="s">
        <v>473</v>
      </c>
      <c r="B73" s="71" t="s">
        <v>461</v>
      </c>
      <c r="C73" s="27">
        <v>-85.76</v>
      </c>
      <c r="D73" s="27">
        <v>-65.349999999999994</v>
      </c>
      <c r="E73" s="27">
        <v>-74.31</v>
      </c>
      <c r="F73" s="30">
        <f t="shared" ref="F73:F88" si="8">SUM(G73:J73)</f>
        <v>-65.349999999999994</v>
      </c>
      <c r="G73" s="27">
        <v>-15.03</v>
      </c>
      <c r="H73" s="27">
        <v>-15.03</v>
      </c>
      <c r="I73" s="27">
        <v>-18.95</v>
      </c>
      <c r="J73" s="27">
        <v>-16.34</v>
      </c>
      <c r="K73" s="238"/>
      <c r="L73" s="239"/>
      <c r="M73" s="239"/>
      <c r="N73" s="239"/>
      <c r="O73" s="240"/>
    </row>
    <row r="74" spans="1:15" ht="18.75" customHeight="1">
      <c r="A74" s="119" t="s">
        <v>474</v>
      </c>
      <c r="B74" s="71" t="s">
        <v>462</v>
      </c>
      <c r="C74" s="27">
        <v>-30.41</v>
      </c>
      <c r="D74" s="27">
        <v>-55.01</v>
      </c>
      <c r="E74" s="27">
        <v>-43.35</v>
      </c>
      <c r="F74" s="30">
        <f t="shared" si="8"/>
        <v>-55.01</v>
      </c>
      <c r="G74" s="27">
        <v>-12.65</v>
      </c>
      <c r="H74" s="27">
        <v>-12.65</v>
      </c>
      <c r="I74" s="27">
        <v>-15.95</v>
      </c>
      <c r="J74" s="27">
        <v>-13.76</v>
      </c>
      <c r="K74" s="238"/>
      <c r="L74" s="239"/>
      <c r="M74" s="239"/>
      <c r="N74" s="239"/>
      <c r="O74" s="240"/>
    </row>
    <row r="75" spans="1:15" ht="18.75" customHeight="1">
      <c r="A75" s="119" t="s">
        <v>475</v>
      </c>
      <c r="B75" s="71" t="s">
        <v>463</v>
      </c>
      <c r="C75" s="27">
        <v>-38.56</v>
      </c>
      <c r="D75" s="27">
        <v>-11.49</v>
      </c>
      <c r="E75" s="27">
        <v>-20.34</v>
      </c>
      <c r="F75" s="30">
        <f t="shared" si="8"/>
        <v>-11.489999999999998</v>
      </c>
      <c r="G75" s="27">
        <v>-2.64</v>
      </c>
      <c r="H75" s="27">
        <v>-2.64</v>
      </c>
      <c r="I75" s="27">
        <v>-3.33</v>
      </c>
      <c r="J75" s="27">
        <v>-2.88</v>
      </c>
      <c r="K75" s="238"/>
      <c r="L75" s="239"/>
      <c r="M75" s="239"/>
      <c r="N75" s="239"/>
      <c r="O75" s="240"/>
    </row>
    <row r="76" spans="1:15" ht="18.75" customHeight="1">
      <c r="A76" s="119" t="s">
        <v>476</v>
      </c>
      <c r="B76" s="71" t="s">
        <v>464</v>
      </c>
      <c r="C76" s="27">
        <v>-14.68</v>
      </c>
      <c r="D76" s="27">
        <v>-9.58</v>
      </c>
      <c r="E76" s="27">
        <v>-9.99</v>
      </c>
      <c r="F76" s="30">
        <f t="shared" si="8"/>
        <v>-9.58</v>
      </c>
      <c r="G76" s="27">
        <v>-2.2000000000000002</v>
      </c>
      <c r="H76" s="27">
        <v>-2.2000000000000002</v>
      </c>
      <c r="I76" s="27">
        <v>-2.78</v>
      </c>
      <c r="J76" s="27">
        <v>-2.4</v>
      </c>
      <c r="K76" s="238"/>
      <c r="L76" s="239"/>
      <c r="M76" s="239"/>
      <c r="N76" s="239"/>
      <c r="O76" s="240"/>
    </row>
    <row r="77" spans="1:15" ht="18.75" customHeight="1">
      <c r="A77" s="119" t="s">
        <v>477</v>
      </c>
      <c r="B77" s="71" t="s">
        <v>465</v>
      </c>
      <c r="C77" s="27">
        <v>-12.43</v>
      </c>
      <c r="D77" s="27">
        <v>-10.99</v>
      </c>
      <c r="E77" s="27">
        <v>-19.440000000000001</v>
      </c>
      <c r="F77" s="30">
        <f t="shared" si="8"/>
        <v>-10.99</v>
      </c>
      <c r="G77" s="27">
        <v>-2.5299999999999998</v>
      </c>
      <c r="H77" s="27">
        <v>-2.5299999999999998</v>
      </c>
      <c r="I77" s="27">
        <v>-3.19</v>
      </c>
      <c r="J77" s="27">
        <v>-2.74</v>
      </c>
      <c r="K77" s="238"/>
      <c r="L77" s="239"/>
      <c r="M77" s="239"/>
      <c r="N77" s="239"/>
      <c r="O77" s="240"/>
    </row>
    <row r="78" spans="1:15" ht="18.75" customHeight="1">
      <c r="A78" s="119" t="s">
        <v>478</v>
      </c>
      <c r="B78" s="71" t="s">
        <v>466</v>
      </c>
      <c r="C78" s="27">
        <v>-0.77</v>
      </c>
      <c r="D78" s="27">
        <v>-2.11</v>
      </c>
      <c r="E78" s="27">
        <v>-0.56999999999999995</v>
      </c>
      <c r="F78" s="30">
        <f t="shared" si="8"/>
        <v>-2.11</v>
      </c>
      <c r="G78" s="27">
        <v>-0.49</v>
      </c>
      <c r="H78" s="27">
        <v>-0.49</v>
      </c>
      <c r="I78" s="27">
        <v>-0.61</v>
      </c>
      <c r="J78" s="27">
        <v>-0.52</v>
      </c>
      <c r="K78" s="238"/>
      <c r="L78" s="239"/>
      <c r="M78" s="239"/>
      <c r="N78" s="239"/>
      <c r="O78" s="240"/>
    </row>
    <row r="79" spans="1:15" ht="18.75" customHeight="1">
      <c r="A79" s="119" t="s">
        <v>479</v>
      </c>
      <c r="B79" s="71" t="s">
        <v>467</v>
      </c>
      <c r="C79" s="27">
        <v>-19.78</v>
      </c>
      <c r="D79" s="27">
        <v>-10.95</v>
      </c>
      <c r="E79" s="27">
        <v>-21.63</v>
      </c>
      <c r="F79" s="30">
        <f t="shared" si="8"/>
        <v>-10.950000000000001</v>
      </c>
      <c r="G79" s="27">
        <v>-2.52</v>
      </c>
      <c r="H79" s="27">
        <v>-2.52</v>
      </c>
      <c r="I79" s="27">
        <v>-3.18</v>
      </c>
      <c r="J79" s="27">
        <v>-2.73</v>
      </c>
      <c r="K79" s="238"/>
      <c r="L79" s="239"/>
      <c r="M79" s="239"/>
      <c r="N79" s="239"/>
      <c r="O79" s="240"/>
    </row>
    <row r="80" spans="1:15" ht="18.75" customHeight="1">
      <c r="A80" s="119" t="s">
        <v>480</v>
      </c>
      <c r="B80" s="71" t="s">
        <v>468</v>
      </c>
      <c r="C80" s="27">
        <v>-15.88</v>
      </c>
      <c r="D80" s="27">
        <v>-230.48</v>
      </c>
      <c r="E80" s="27">
        <v>-15.88</v>
      </c>
      <c r="F80" s="30">
        <f t="shared" si="8"/>
        <v>-230.48000000000002</v>
      </c>
      <c r="G80" s="27">
        <v>-53.01</v>
      </c>
      <c r="H80" s="27">
        <v>-53.01</v>
      </c>
      <c r="I80" s="27">
        <v>-66.84</v>
      </c>
      <c r="J80" s="27">
        <v>-57.62</v>
      </c>
      <c r="K80" s="238"/>
      <c r="L80" s="239"/>
      <c r="M80" s="239"/>
      <c r="N80" s="239"/>
      <c r="O80" s="240"/>
    </row>
    <row r="81" spans="1:15" ht="18.75" customHeight="1">
      <c r="A81" s="164" t="s">
        <v>481</v>
      </c>
      <c r="B81" s="71" t="s">
        <v>469</v>
      </c>
      <c r="C81" s="27">
        <v>-162.32</v>
      </c>
      <c r="D81" s="27"/>
      <c r="E81" s="27"/>
      <c r="F81" s="30">
        <f t="shared" si="8"/>
        <v>0</v>
      </c>
      <c r="G81" s="27"/>
      <c r="H81" s="27"/>
      <c r="I81" s="27"/>
      <c r="J81" s="27"/>
      <c r="K81" s="238"/>
      <c r="L81" s="239"/>
      <c r="M81" s="239"/>
      <c r="N81" s="239"/>
      <c r="O81" s="240"/>
    </row>
    <row r="82" spans="1:15" ht="18.75" customHeight="1">
      <c r="A82" s="119" t="s">
        <v>482</v>
      </c>
      <c r="B82" s="71" t="s">
        <v>470</v>
      </c>
      <c r="C82" s="27">
        <v>-7</v>
      </c>
      <c r="D82" s="27">
        <v>-7.49</v>
      </c>
      <c r="E82" s="27">
        <v>-9.99</v>
      </c>
      <c r="F82" s="30">
        <f t="shared" si="8"/>
        <v>-7.4899999999999993</v>
      </c>
      <c r="G82" s="27">
        <v>-1.72</v>
      </c>
      <c r="H82" s="27">
        <v>-1.72</v>
      </c>
      <c r="I82" s="27">
        <v>-2.17</v>
      </c>
      <c r="J82" s="27">
        <v>-1.88</v>
      </c>
      <c r="K82" s="238"/>
      <c r="L82" s="239"/>
      <c r="M82" s="239"/>
      <c r="N82" s="239"/>
      <c r="O82" s="240"/>
    </row>
    <row r="83" spans="1:15" ht="18.75" customHeight="1">
      <c r="A83" s="119" t="s">
        <v>484</v>
      </c>
      <c r="B83" s="71" t="s">
        <v>471</v>
      </c>
      <c r="C83" s="27">
        <v>-0.94</v>
      </c>
      <c r="D83" s="27"/>
      <c r="E83" s="27"/>
      <c r="F83" s="30">
        <f t="shared" si="8"/>
        <v>0</v>
      </c>
      <c r="G83" s="27"/>
      <c r="H83" s="27"/>
      <c r="I83" s="27"/>
      <c r="J83" s="27"/>
      <c r="K83" s="238"/>
      <c r="L83" s="239"/>
      <c r="M83" s="239"/>
      <c r="N83" s="239"/>
      <c r="O83" s="240"/>
    </row>
    <row r="84" spans="1:15" ht="18.75" customHeight="1">
      <c r="A84" s="119" t="s">
        <v>485</v>
      </c>
      <c r="B84" s="71" t="s">
        <v>483</v>
      </c>
      <c r="C84" s="27">
        <v>-1.82</v>
      </c>
      <c r="D84" s="27"/>
      <c r="E84" s="27"/>
      <c r="F84" s="30">
        <f t="shared" si="8"/>
        <v>0</v>
      </c>
      <c r="G84" s="27"/>
      <c r="H84" s="27"/>
      <c r="I84" s="27"/>
      <c r="J84" s="27"/>
      <c r="K84" s="238"/>
      <c r="L84" s="239"/>
      <c r="M84" s="239"/>
      <c r="N84" s="239"/>
      <c r="O84" s="240"/>
    </row>
    <row r="85" spans="1:15" ht="18.75" customHeight="1">
      <c r="A85" s="119" t="s">
        <v>501</v>
      </c>
      <c r="B85" s="71" t="s">
        <v>500</v>
      </c>
      <c r="C85" s="27"/>
      <c r="D85" s="27">
        <v>-28.01</v>
      </c>
      <c r="E85" s="27">
        <v>-25</v>
      </c>
      <c r="F85" s="30">
        <f t="shared" si="8"/>
        <v>-28.009999999999998</v>
      </c>
      <c r="G85" s="27">
        <v>-6.44</v>
      </c>
      <c r="H85" s="27">
        <v>-6.44</v>
      </c>
      <c r="I85" s="27">
        <v>-8.1199999999999992</v>
      </c>
      <c r="J85" s="27">
        <v>-7.01</v>
      </c>
      <c r="K85" s="238"/>
      <c r="L85" s="239"/>
      <c r="M85" s="239"/>
      <c r="N85" s="239"/>
      <c r="O85" s="240"/>
    </row>
    <row r="86" spans="1:15" ht="18.75" customHeight="1">
      <c r="A86" s="119" t="s">
        <v>503</v>
      </c>
      <c r="B86" s="71" t="s">
        <v>502</v>
      </c>
      <c r="C86" s="27"/>
      <c r="D86" s="27">
        <v>-11.78</v>
      </c>
      <c r="E86" s="27"/>
      <c r="F86" s="30">
        <f t="shared" si="8"/>
        <v>-11.78</v>
      </c>
      <c r="G86" s="27">
        <v>-2.71</v>
      </c>
      <c r="H86" s="27">
        <v>-2.71</v>
      </c>
      <c r="I86" s="27">
        <v>-3.42</v>
      </c>
      <c r="J86" s="27">
        <v>-2.94</v>
      </c>
      <c r="K86" s="238"/>
      <c r="L86" s="239"/>
      <c r="M86" s="239"/>
      <c r="N86" s="239"/>
      <c r="O86" s="240"/>
    </row>
    <row r="87" spans="1:15" ht="18.75" customHeight="1">
      <c r="A87" s="119" t="s">
        <v>505</v>
      </c>
      <c r="B87" s="71" t="s">
        <v>504</v>
      </c>
      <c r="C87" s="27"/>
      <c r="D87" s="27">
        <v>-20.12</v>
      </c>
      <c r="E87" s="27"/>
      <c r="F87" s="30">
        <f t="shared" si="8"/>
        <v>-20.12</v>
      </c>
      <c r="G87" s="27">
        <v>-4.63</v>
      </c>
      <c r="H87" s="27">
        <v>-4.63</v>
      </c>
      <c r="I87" s="27">
        <v>-5.83</v>
      </c>
      <c r="J87" s="27">
        <v>-5.03</v>
      </c>
      <c r="K87" s="238"/>
      <c r="L87" s="239"/>
      <c r="M87" s="239"/>
      <c r="N87" s="239"/>
      <c r="O87" s="240"/>
    </row>
    <row r="88" spans="1:15" ht="18.75" customHeight="1">
      <c r="A88" s="119" t="s">
        <v>506</v>
      </c>
      <c r="B88" s="71" t="s">
        <v>507</v>
      </c>
      <c r="C88" s="27"/>
      <c r="D88" s="27">
        <v>-0.24</v>
      </c>
      <c r="E88" s="27"/>
      <c r="F88" s="30">
        <f t="shared" si="8"/>
        <v>-0.24</v>
      </c>
      <c r="G88" s="27">
        <v>-0.24</v>
      </c>
      <c r="H88" s="27"/>
      <c r="I88" s="27"/>
      <c r="J88" s="27"/>
      <c r="K88" s="238"/>
      <c r="L88" s="239"/>
      <c r="M88" s="239"/>
      <c r="N88" s="239"/>
      <c r="O88" s="240"/>
    </row>
    <row r="89" spans="1:15" s="4" customFormat="1" ht="18.75" customHeight="1">
      <c r="A89" s="7" t="s">
        <v>193</v>
      </c>
      <c r="B89" s="8">
        <v>1060</v>
      </c>
      <c r="C89" s="39">
        <f>SUM(C90:C96)</f>
        <v>-5341.19</v>
      </c>
      <c r="D89" s="39">
        <f>SUM(D90:D96)</f>
        <v>-6899.33</v>
      </c>
      <c r="E89" s="39">
        <f>SUM(E90:E96)</f>
        <v>-5710.37</v>
      </c>
      <c r="F89" s="39">
        <f t="shared" si="1"/>
        <v>-6899.33</v>
      </c>
      <c r="G89" s="39">
        <f>SUM(G90:G96)</f>
        <v>-1586.8400000000001</v>
      </c>
      <c r="H89" s="39">
        <f>SUM(H90:H96)</f>
        <v>-1586.8400000000001</v>
      </c>
      <c r="I89" s="39">
        <f>SUM(I90:I96)</f>
        <v>-2000.81</v>
      </c>
      <c r="J89" s="39">
        <f>SUM(J90:J96)</f>
        <v>-1724.8400000000001</v>
      </c>
      <c r="K89" s="234"/>
      <c r="L89" s="234"/>
      <c r="M89" s="234"/>
      <c r="N89" s="234"/>
      <c r="O89" s="234"/>
    </row>
    <row r="90" spans="1:15" ht="18.75" customHeight="1">
      <c r="A90" s="5" t="s">
        <v>194</v>
      </c>
      <c r="B90" s="6">
        <v>1061</v>
      </c>
      <c r="C90" s="27" t="s">
        <v>160</v>
      </c>
      <c r="D90" s="27" t="s">
        <v>160</v>
      </c>
      <c r="E90" s="27" t="s">
        <v>160</v>
      </c>
      <c r="F90" s="30">
        <f t="shared" si="1"/>
        <v>0</v>
      </c>
      <c r="G90" s="27" t="s">
        <v>160</v>
      </c>
      <c r="H90" s="27" t="s">
        <v>160</v>
      </c>
      <c r="I90" s="27" t="s">
        <v>160</v>
      </c>
      <c r="J90" s="27" t="s">
        <v>160</v>
      </c>
      <c r="K90" s="234"/>
      <c r="L90" s="234"/>
      <c r="M90" s="234"/>
      <c r="N90" s="234"/>
      <c r="O90" s="234"/>
    </row>
    <row r="91" spans="1:15" ht="18.75" customHeight="1">
      <c r="A91" s="5" t="s">
        <v>195</v>
      </c>
      <c r="B91" s="6">
        <v>1062</v>
      </c>
      <c r="C91" s="27" t="s">
        <v>160</v>
      </c>
      <c r="D91" s="27" t="s">
        <v>160</v>
      </c>
      <c r="E91" s="27" t="s">
        <v>160</v>
      </c>
      <c r="F91" s="30">
        <f t="shared" si="1"/>
        <v>0</v>
      </c>
      <c r="G91" s="27" t="s">
        <v>160</v>
      </c>
      <c r="H91" s="27" t="s">
        <v>160</v>
      </c>
      <c r="I91" s="27" t="s">
        <v>160</v>
      </c>
      <c r="J91" s="27" t="s">
        <v>160</v>
      </c>
      <c r="K91" s="234"/>
      <c r="L91" s="234"/>
      <c r="M91" s="234"/>
      <c r="N91" s="234"/>
      <c r="O91" s="234"/>
    </row>
    <row r="92" spans="1:15" ht="18.75" customHeight="1">
      <c r="A92" s="5" t="s">
        <v>177</v>
      </c>
      <c r="B92" s="6">
        <v>1063</v>
      </c>
      <c r="C92" s="27">
        <v>-3894.8</v>
      </c>
      <c r="D92" s="27">
        <v>-5134.2700000000004</v>
      </c>
      <c r="E92" s="27">
        <v>-4181.3</v>
      </c>
      <c r="F92" s="30">
        <f t="shared" si="1"/>
        <v>-5134.2700000000004</v>
      </c>
      <c r="G92" s="27">
        <v>-1180.8800000000001</v>
      </c>
      <c r="H92" s="27">
        <v>-1180.8800000000001</v>
      </c>
      <c r="I92" s="27">
        <v>-1488.94</v>
      </c>
      <c r="J92" s="27">
        <v>-1283.57</v>
      </c>
      <c r="K92" s="234"/>
      <c r="L92" s="234"/>
      <c r="M92" s="234"/>
      <c r="N92" s="234"/>
      <c r="O92" s="234"/>
    </row>
    <row r="93" spans="1:15" ht="18.75" customHeight="1">
      <c r="A93" s="5" t="s">
        <v>178</v>
      </c>
      <c r="B93" s="6">
        <v>1064</v>
      </c>
      <c r="C93" s="27">
        <v>-856.86</v>
      </c>
      <c r="D93" s="27">
        <v>-1129.54</v>
      </c>
      <c r="E93" s="27">
        <v>-919.86</v>
      </c>
      <c r="F93" s="30">
        <f t="shared" si="1"/>
        <v>-1129.54</v>
      </c>
      <c r="G93" s="27">
        <v>-259.79000000000002</v>
      </c>
      <c r="H93" s="27">
        <v>-259.79000000000002</v>
      </c>
      <c r="I93" s="27">
        <v>-327.57</v>
      </c>
      <c r="J93" s="27">
        <v>-282.39</v>
      </c>
      <c r="K93" s="234"/>
      <c r="L93" s="234"/>
      <c r="M93" s="234"/>
      <c r="N93" s="234"/>
      <c r="O93" s="234"/>
    </row>
    <row r="94" spans="1:15" ht="18.75" customHeight="1">
      <c r="A94" s="5" t="s">
        <v>196</v>
      </c>
      <c r="B94" s="6">
        <v>1065</v>
      </c>
      <c r="C94" s="27" t="s">
        <v>160</v>
      </c>
      <c r="D94" s="27" t="s">
        <v>160</v>
      </c>
      <c r="E94" s="27" t="s">
        <v>160</v>
      </c>
      <c r="F94" s="30">
        <f t="shared" si="1"/>
        <v>0</v>
      </c>
      <c r="G94" s="27" t="s">
        <v>160</v>
      </c>
      <c r="H94" s="27" t="s">
        <v>160</v>
      </c>
      <c r="I94" s="27" t="s">
        <v>160</v>
      </c>
      <c r="J94" s="27" t="s">
        <v>160</v>
      </c>
      <c r="K94" s="234"/>
      <c r="L94" s="234"/>
      <c r="M94" s="234"/>
      <c r="N94" s="234"/>
      <c r="O94" s="234"/>
    </row>
    <row r="95" spans="1:15" ht="18.75" customHeight="1">
      <c r="A95" s="5" t="s">
        <v>197</v>
      </c>
      <c r="B95" s="6">
        <v>1066</v>
      </c>
      <c r="C95" s="27" t="s">
        <v>160</v>
      </c>
      <c r="D95" s="27" t="s">
        <v>160</v>
      </c>
      <c r="E95" s="27" t="s">
        <v>160</v>
      </c>
      <c r="F95" s="30">
        <f t="shared" si="1"/>
        <v>0</v>
      </c>
      <c r="G95" s="27" t="s">
        <v>160</v>
      </c>
      <c r="H95" s="27" t="s">
        <v>160</v>
      </c>
      <c r="I95" s="27" t="s">
        <v>160</v>
      </c>
      <c r="J95" s="27" t="s">
        <v>160</v>
      </c>
      <c r="K95" s="234"/>
      <c r="L95" s="234"/>
      <c r="M95" s="234"/>
      <c r="N95" s="234"/>
      <c r="O95" s="234"/>
    </row>
    <row r="96" spans="1:15" ht="18.75" customHeight="1">
      <c r="A96" s="5" t="s">
        <v>198</v>
      </c>
      <c r="B96" s="6">
        <v>1067</v>
      </c>
      <c r="C96" s="27">
        <f>SUM(C97:C100)</f>
        <v>-589.53</v>
      </c>
      <c r="D96" s="27">
        <f t="shared" ref="D96:E96" si="9">SUM(D97:D100)</f>
        <v>-635.52</v>
      </c>
      <c r="E96" s="27">
        <f t="shared" si="9"/>
        <v>-609.21</v>
      </c>
      <c r="F96" s="30">
        <f t="shared" si="1"/>
        <v>-635.52</v>
      </c>
      <c r="G96" s="27">
        <v>-146.16999999999999</v>
      </c>
      <c r="H96" s="27">
        <v>-146.16999999999999</v>
      </c>
      <c r="I96" s="27">
        <v>-184.3</v>
      </c>
      <c r="J96" s="27">
        <v>-158.88</v>
      </c>
      <c r="K96" s="234"/>
      <c r="L96" s="234"/>
      <c r="M96" s="234"/>
      <c r="N96" s="234"/>
      <c r="O96" s="234"/>
    </row>
    <row r="97" spans="1:15" ht="18.75" customHeight="1">
      <c r="A97" s="119" t="s">
        <v>490</v>
      </c>
      <c r="B97" s="6" t="s">
        <v>486</v>
      </c>
      <c r="C97" s="27">
        <v>-96.74</v>
      </c>
      <c r="D97" s="27">
        <v>-55.94</v>
      </c>
      <c r="E97" s="27">
        <v>-91.8</v>
      </c>
      <c r="F97" s="30">
        <f t="shared" si="1"/>
        <v>-55.94</v>
      </c>
      <c r="G97" s="27">
        <v>-12.87</v>
      </c>
      <c r="H97" s="27">
        <v>-12.87</v>
      </c>
      <c r="I97" s="27">
        <v>-16.22</v>
      </c>
      <c r="J97" s="27">
        <v>-13.98</v>
      </c>
      <c r="K97" s="238"/>
      <c r="L97" s="239"/>
      <c r="M97" s="239"/>
      <c r="N97" s="239"/>
      <c r="O97" s="240"/>
    </row>
    <row r="98" spans="1:15" ht="18.75" customHeight="1">
      <c r="A98" s="119" t="s">
        <v>444</v>
      </c>
      <c r="B98" s="6" t="s">
        <v>487</v>
      </c>
      <c r="C98" s="27">
        <v>-3.64</v>
      </c>
      <c r="D98" s="27">
        <v>-3.5</v>
      </c>
      <c r="E98" s="27" t="s">
        <v>160</v>
      </c>
      <c r="F98" s="30">
        <f t="shared" si="1"/>
        <v>-3.5</v>
      </c>
      <c r="G98" s="27">
        <v>-0.81</v>
      </c>
      <c r="H98" s="27">
        <v>-0.81</v>
      </c>
      <c r="I98" s="27">
        <v>-1.02</v>
      </c>
      <c r="J98" s="27">
        <v>-0.86</v>
      </c>
      <c r="K98" s="241"/>
      <c r="L98" s="242"/>
      <c r="M98" s="242"/>
      <c r="N98" s="242"/>
      <c r="O98" s="243"/>
    </row>
    <row r="99" spans="1:15" ht="18.75" customHeight="1">
      <c r="A99" s="119" t="s">
        <v>491</v>
      </c>
      <c r="B99" s="6" t="s">
        <v>488</v>
      </c>
      <c r="C99" s="27">
        <v>-439.26</v>
      </c>
      <c r="D99" s="27">
        <v>-396.4</v>
      </c>
      <c r="E99" s="27">
        <v>-489.33</v>
      </c>
      <c r="F99" s="30">
        <f t="shared" si="1"/>
        <v>-396.4</v>
      </c>
      <c r="G99" s="27">
        <v>-91.17</v>
      </c>
      <c r="H99" s="27">
        <v>-91.17</v>
      </c>
      <c r="I99" s="27">
        <v>-114.96</v>
      </c>
      <c r="J99" s="188">
        <v>-99.1</v>
      </c>
      <c r="K99" s="241"/>
      <c r="L99" s="242"/>
      <c r="M99" s="242"/>
      <c r="N99" s="242"/>
      <c r="O99" s="243"/>
    </row>
    <row r="100" spans="1:15" ht="18.75" customHeight="1">
      <c r="A100" s="119" t="s">
        <v>492</v>
      </c>
      <c r="B100" s="6" t="s">
        <v>489</v>
      </c>
      <c r="C100" s="27">
        <v>-49.89</v>
      </c>
      <c r="D100" s="27">
        <v>-179.68</v>
      </c>
      <c r="E100" s="27">
        <v>-28.08</v>
      </c>
      <c r="F100" s="30">
        <f t="shared" si="1"/>
        <v>-179.67999999999998</v>
      </c>
      <c r="G100" s="27">
        <v>-41.33</v>
      </c>
      <c r="H100" s="27">
        <v>-41.33</v>
      </c>
      <c r="I100" s="27">
        <v>-52.11</v>
      </c>
      <c r="J100" s="188">
        <v>-44.91</v>
      </c>
      <c r="K100" s="238"/>
      <c r="L100" s="239"/>
      <c r="M100" s="239"/>
      <c r="N100" s="239"/>
      <c r="O100" s="240"/>
    </row>
    <row r="101" spans="1:15" s="4" customFormat="1" ht="18.75" customHeight="1">
      <c r="A101" s="7" t="s">
        <v>199</v>
      </c>
      <c r="B101" s="8">
        <v>1070</v>
      </c>
      <c r="C101" s="39">
        <f>SUM(C102:C104)</f>
        <v>29426</v>
      </c>
      <c r="D101" s="39">
        <f>SUM(D102:D104)</f>
        <v>29426</v>
      </c>
      <c r="E101" s="39">
        <f>SUM(E102:E104)</f>
        <v>25426</v>
      </c>
      <c r="F101" s="39">
        <f t="shared" si="1"/>
        <v>46738</v>
      </c>
      <c r="G101" s="39">
        <f>SUM(G102:G104)</f>
        <v>10715</v>
      </c>
      <c r="H101" s="39">
        <f>SUM(H102:H104)</f>
        <v>10715</v>
      </c>
      <c r="I101" s="39">
        <f>SUM(I102:I104)</f>
        <v>13749</v>
      </c>
      <c r="J101" s="39">
        <f>SUM(J102:J104)</f>
        <v>11559</v>
      </c>
      <c r="K101" s="245"/>
      <c r="L101" s="245"/>
      <c r="M101" s="245"/>
      <c r="N101" s="245"/>
      <c r="O101" s="245"/>
    </row>
    <row r="102" spans="1:15" ht="18.75" customHeight="1">
      <c r="A102" s="5" t="s">
        <v>200</v>
      </c>
      <c r="B102" s="6">
        <v>1071</v>
      </c>
      <c r="C102" s="27"/>
      <c r="D102" s="27"/>
      <c r="E102" s="27"/>
      <c r="F102" s="30">
        <f t="shared" si="1"/>
        <v>0</v>
      </c>
      <c r="G102" s="27"/>
      <c r="H102" s="27"/>
      <c r="I102" s="27"/>
      <c r="J102" s="27"/>
      <c r="K102" s="234"/>
      <c r="L102" s="234"/>
      <c r="M102" s="234"/>
      <c r="N102" s="234"/>
      <c r="O102" s="234"/>
    </row>
    <row r="103" spans="1:15" ht="18.75" customHeight="1">
      <c r="A103" s="5" t="s">
        <v>201</v>
      </c>
      <c r="B103" s="6">
        <v>1072</v>
      </c>
      <c r="C103" s="27"/>
      <c r="D103" s="27"/>
      <c r="E103" s="27"/>
      <c r="F103" s="30">
        <f t="shared" si="1"/>
        <v>0</v>
      </c>
      <c r="G103" s="27"/>
      <c r="H103" s="27"/>
      <c r="I103" s="27"/>
      <c r="J103" s="27"/>
      <c r="K103" s="234"/>
      <c r="L103" s="234"/>
      <c r="M103" s="234"/>
      <c r="N103" s="234"/>
      <c r="O103" s="234"/>
    </row>
    <row r="104" spans="1:15" ht="18.75" customHeight="1">
      <c r="A104" s="5" t="s">
        <v>202</v>
      </c>
      <c r="B104" s="6">
        <v>1073</v>
      </c>
      <c r="C104" s="27">
        <v>29426</v>
      </c>
      <c r="D104" s="27">
        <v>29426</v>
      </c>
      <c r="E104" s="27">
        <v>25426</v>
      </c>
      <c r="F104" s="30">
        <f t="shared" si="1"/>
        <v>46738</v>
      </c>
      <c r="G104" s="27">
        <v>10715</v>
      </c>
      <c r="H104" s="27">
        <v>10715</v>
      </c>
      <c r="I104" s="27">
        <v>13749</v>
      </c>
      <c r="J104" s="27">
        <v>11559</v>
      </c>
      <c r="K104" s="234"/>
      <c r="L104" s="234"/>
      <c r="M104" s="234"/>
      <c r="N104" s="234"/>
      <c r="O104" s="234"/>
    </row>
    <row r="105" spans="1:15" ht="18.75" customHeight="1">
      <c r="A105" s="5" t="s">
        <v>521</v>
      </c>
      <c r="B105" s="6" t="s">
        <v>520</v>
      </c>
      <c r="C105" s="27">
        <v>24600</v>
      </c>
      <c r="D105" s="27">
        <v>14747</v>
      </c>
      <c r="E105" s="27">
        <v>20044</v>
      </c>
      <c r="F105" s="30">
        <f t="shared" si="1"/>
        <v>42238</v>
      </c>
      <c r="G105" s="27">
        <v>9715</v>
      </c>
      <c r="H105" s="27">
        <v>9715</v>
      </c>
      <c r="I105" s="27">
        <v>12249</v>
      </c>
      <c r="J105" s="27">
        <v>10559</v>
      </c>
      <c r="K105" s="238"/>
      <c r="L105" s="239"/>
      <c r="M105" s="239"/>
      <c r="N105" s="239"/>
      <c r="O105" s="240"/>
    </row>
    <row r="106" spans="1:15" s="4" customFormat="1" ht="18.75" customHeight="1">
      <c r="A106" s="103" t="s">
        <v>203</v>
      </c>
      <c r="B106" s="8">
        <v>1080</v>
      </c>
      <c r="C106" s="39">
        <f>SUM(C107:C112)</f>
        <v>-4184.7</v>
      </c>
      <c r="D106" s="39">
        <f>SUM(D107:D112)</f>
        <v>-3244.4300000000003</v>
      </c>
      <c r="E106" s="39">
        <f>SUM(E107:E112)</f>
        <v>-4435.42</v>
      </c>
      <c r="F106" s="39">
        <f t="shared" si="1"/>
        <v>-3244.4300000000003</v>
      </c>
      <c r="G106" s="39">
        <f>SUM(G107:G112)</f>
        <v>-746.21</v>
      </c>
      <c r="H106" s="39">
        <f>SUM(H107:H112)</f>
        <v>-746.21</v>
      </c>
      <c r="I106" s="39">
        <f>SUM(I107:I112)</f>
        <v>-940.8900000000001</v>
      </c>
      <c r="J106" s="39">
        <f>SUM(J107:J112)</f>
        <v>-811.12</v>
      </c>
      <c r="K106" s="234"/>
      <c r="L106" s="234"/>
      <c r="M106" s="234"/>
      <c r="N106" s="234"/>
      <c r="O106" s="234"/>
    </row>
    <row r="107" spans="1:15" ht="18.75" customHeight="1">
      <c r="A107" s="5" t="s">
        <v>200</v>
      </c>
      <c r="B107" s="6">
        <v>1081</v>
      </c>
      <c r="C107" s="27"/>
      <c r="D107" s="27"/>
      <c r="E107" s="27"/>
      <c r="F107" s="30">
        <f t="shared" si="1"/>
        <v>0</v>
      </c>
      <c r="G107" s="27"/>
      <c r="H107" s="27"/>
      <c r="I107" s="27"/>
      <c r="J107" s="27"/>
      <c r="K107" s="234"/>
      <c r="L107" s="234"/>
      <c r="M107" s="234"/>
      <c r="N107" s="234"/>
      <c r="O107" s="234"/>
    </row>
    <row r="108" spans="1:15" ht="18.75" customHeight="1">
      <c r="A108" s="5" t="s">
        <v>204</v>
      </c>
      <c r="B108" s="6">
        <v>1082</v>
      </c>
      <c r="C108" s="27"/>
      <c r="D108" s="27"/>
      <c r="E108" s="27"/>
      <c r="F108" s="30">
        <f t="shared" si="1"/>
        <v>0</v>
      </c>
      <c r="G108" s="27"/>
      <c r="H108" s="27"/>
      <c r="I108" s="27"/>
      <c r="J108" s="27"/>
      <c r="K108" s="234"/>
      <c r="L108" s="234"/>
      <c r="M108" s="234"/>
      <c r="N108" s="234"/>
      <c r="O108" s="234"/>
    </row>
    <row r="109" spans="1:15" ht="18.75" customHeight="1">
      <c r="A109" s="5" t="s">
        <v>205</v>
      </c>
      <c r="B109" s="6">
        <v>1083</v>
      </c>
      <c r="C109" s="27" t="s">
        <v>160</v>
      </c>
      <c r="D109" s="27" t="s">
        <v>160</v>
      </c>
      <c r="E109" s="27" t="s">
        <v>160</v>
      </c>
      <c r="F109" s="30">
        <f t="shared" si="1"/>
        <v>0</v>
      </c>
      <c r="G109" s="27" t="s">
        <v>160</v>
      </c>
      <c r="H109" s="27" t="s">
        <v>160</v>
      </c>
      <c r="I109" s="27" t="s">
        <v>160</v>
      </c>
      <c r="J109" s="27" t="s">
        <v>160</v>
      </c>
      <c r="K109" s="234"/>
      <c r="L109" s="234"/>
      <c r="M109" s="234"/>
      <c r="N109" s="234"/>
      <c r="O109" s="234"/>
    </row>
    <row r="110" spans="1:15" ht="18.75" customHeight="1">
      <c r="A110" s="5" t="s">
        <v>206</v>
      </c>
      <c r="B110" s="6">
        <v>1084</v>
      </c>
      <c r="C110" s="27">
        <v>-3358.32</v>
      </c>
      <c r="D110" s="27">
        <v>-2443.0100000000002</v>
      </c>
      <c r="E110" s="27">
        <v>-3426.96</v>
      </c>
      <c r="F110" s="30">
        <f t="shared" si="1"/>
        <v>-2443.0100000000002</v>
      </c>
      <c r="G110" s="27">
        <v>-561.89</v>
      </c>
      <c r="H110" s="27">
        <v>-561.89</v>
      </c>
      <c r="I110" s="27">
        <v>-708.47</v>
      </c>
      <c r="J110" s="27">
        <v>-610.76</v>
      </c>
      <c r="K110" s="234"/>
      <c r="L110" s="234"/>
      <c r="M110" s="234"/>
      <c r="N110" s="234"/>
      <c r="O110" s="234"/>
    </row>
    <row r="111" spans="1:15" ht="18.75" customHeight="1">
      <c r="A111" s="5" t="s">
        <v>207</v>
      </c>
      <c r="B111" s="6">
        <v>1085</v>
      </c>
      <c r="C111" s="27" t="s">
        <v>160</v>
      </c>
      <c r="D111" s="27" t="s">
        <v>160</v>
      </c>
      <c r="E111" s="27" t="s">
        <v>160</v>
      </c>
      <c r="F111" s="30">
        <f t="shared" si="1"/>
        <v>0</v>
      </c>
      <c r="G111" s="27" t="s">
        <v>160</v>
      </c>
      <c r="H111" s="27" t="s">
        <v>160</v>
      </c>
      <c r="I111" s="27" t="s">
        <v>160</v>
      </c>
      <c r="J111" s="27" t="s">
        <v>160</v>
      </c>
      <c r="K111" s="246"/>
      <c r="L111" s="246"/>
      <c r="M111" s="246"/>
      <c r="N111" s="246"/>
      <c r="O111" s="246"/>
    </row>
    <row r="112" spans="1:15" ht="18.75" customHeight="1">
      <c r="A112" s="5" t="s">
        <v>208</v>
      </c>
      <c r="B112" s="6">
        <v>1086</v>
      </c>
      <c r="C112" s="27">
        <f>SUM(C113:C117)</f>
        <v>-826.38</v>
      </c>
      <c r="D112" s="27">
        <f>SUM(D113:D117)</f>
        <v>-801.41999999999985</v>
      </c>
      <c r="E112" s="27">
        <f>SUM(E113:E117)</f>
        <v>-1008.46</v>
      </c>
      <c r="F112" s="30">
        <f t="shared" si="1"/>
        <v>-801.42</v>
      </c>
      <c r="G112" s="27">
        <f>SUM(G113:G116)</f>
        <v>-184.32</v>
      </c>
      <c r="H112" s="27">
        <f t="shared" ref="H112:J112" si="10">SUM(H113:H116)</f>
        <v>-184.32</v>
      </c>
      <c r="I112" s="27">
        <f t="shared" si="10"/>
        <v>-232.42000000000002</v>
      </c>
      <c r="J112" s="27">
        <f t="shared" si="10"/>
        <v>-200.36</v>
      </c>
      <c r="K112" s="238"/>
      <c r="L112" s="239"/>
      <c r="M112" s="239"/>
      <c r="N112" s="239"/>
      <c r="O112" s="240"/>
    </row>
    <row r="113" spans="1:15" ht="18.75" customHeight="1">
      <c r="A113" s="119" t="s">
        <v>497</v>
      </c>
      <c r="B113" s="6" t="s">
        <v>493</v>
      </c>
      <c r="C113" s="27">
        <v>-328.14</v>
      </c>
      <c r="D113" s="27">
        <v>-321.89</v>
      </c>
      <c r="E113" s="27">
        <v>-349.44</v>
      </c>
      <c r="F113" s="30">
        <f t="shared" si="1"/>
        <v>-321.89</v>
      </c>
      <c r="G113" s="27">
        <v>-74.03</v>
      </c>
      <c r="H113" s="27">
        <v>-74.03</v>
      </c>
      <c r="I113" s="27">
        <v>-93.35</v>
      </c>
      <c r="J113" s="188">
        <v>-80.48</v>
      </c>
      <c r="K113" s="238"/>
      <c r="L113" s="239"/>
      <c r="M113" s="239"/>
      <c r="N113" s="239"/>
      <c r="O113" s="240"/>
    </row>
    <row r="114" spans="1:15" ht="18.75" customHeight="1">
      <c r="A114" s="119" t="s">
        <v>498</v>
      </c>
      <c r="B114" s="6" t="s">
        <v>494</v>
      </c>
      <c r="C114" s="27">
        <v>-16.329999999999998</v>
      </c>
      <c r="D114" s="27">
        <v>-17.09</v>
      </c>
      <c r="E114" s="27">
        <v>-16.5</v>
      </c>
      <c r="F114" s="30">
        <f t="shared" ref="F114:F116" si="11">SUM(G114:J114)</f>
        <v>-17.09</v>
      </c>
      <c r="G114" s="27">
        <v>-3.93</v>
      </c>
      <c r="H114" s="27">
        <v>-3.93</v>
      </c>
      <c r="I114" s="27">
        <v>-4.96</v>
      </c>
      <c r="J114" s="188">
        <v>-4.2699999999999996</v>
      </c>
      <c r="K114" s="238"/>
      <c r="L114" s="239"/>
      <c r="M114" s="239"/>
      <c r="N114" s="239"/>
      <c r="O114" s="240"/>
    </row>
    <row r="115" spans="1:15" ht="18.75" customHeight="1">
      <c r="A115" s="119" t="s">
        <v>499</v>
      </c>
      <c r="B115" s="6" t="s">
        <v>495</v>
      </c>
      <c r="C115" s="27">
        <v>-282.44</v>
      </c>
      <c r="D115" s="27">
        <v>-270.89999999999998</v>
      </c>
      <c r="E115" s="27">
        <v>-395.25</v>
      </c>
      <c r="F115" s="30">
        <f t="shared" si="11"/>
        <v>-270.89999999999998</v>
      </c>
      <c r="G115" s="27">
        <v>-62.31</v>
      </c>
      <c r="H115" s="27">
        <v>-62.31</v>
      </c>
      <c r="I115" s="27">
        <v>-78.56</v>
      </c>
      <c r="J115" s="188">
        <v>-67.72</v>
      </c>
      <c r="K115" s="238"/>
      <c r="L115" s="239"/>
      <c r="M115" s="239"/>
      <c r="N115" s="239"/>
      <c r="O115" s="240"/>
    </row>
    <row r="116" spans="1:15" ht="18.75" customHeight="1">
      <c r="A116" s="119" t="s">
        <v>178</v>
      </c>
      <c r="B116" s="6" t="s">
        <v>496</v>
      </c>
      <c r="C116" s="27">
        <v>-199.47</v>
      </c>
      <c r="D116" s="27">
        <v>-191.54</v>
      </c>
      <c r="E116" s="27">
        <v>-150.27000000000001</v>
      </c>
      <c r="F116" s="30">
        <f t="shared" si="11"/>
        <v>-191.53999999999996</v>
      </c>
      <c r="G116" s="27">
        <v>-44.05</v>
      </c>
      <c r="H116" s="27">
        <v>-44.05</v>
      </c>
      <c r="I116" s="27">
        <v>-55.55</v>
      </c>
      <c r="J116" s="188">
        <v>-47.89</v>
      </c>
      <c r="K116" s="238"/>
      <c r="L116" s="239"/>
      <c r="M116" s="239"/>
      <c r="N116" s="239"/>
      <c r="O116" s="240"/>
    </row>
    <row r="117" spans="1:15" ht="18.75" customHeight="1">
      <c r="A117" s="119" t="s">
        <v>509</v>
      </c>
      <c r="B117" s="6" t="s">
        <v>508</v>
      </c>
      <c r="C117" s="27"/>
      <c r="D117" s="27"/>
      <c r="E117" s="27">
        <v>-97</v>
      </c>
      <c r="F117" s="30"/>
      <c r="G117" s="27"/>
      <c r="H117" s="27"/>
      <c r="I117" s="27"/>
      <c r="J117" s="188"/>
      <c r="K117" s="165"/>
      <c r="L117" s="166"/>
      <c r="M117" s="166"/>
      <c r="N117" s="166"/>
      <c r="O117" s="167"/>
    </row>
    <row r="118" spans="1:15" s="4" customFormat="1" ht="18.75" customHeight="1">
      <c r="A118" s="7" t="s">
        <v>209</v>
      </c>
      <c r="B118" s="8">
        <v>1100</v>
      </c>
      <c r="C118" s="37">
        <f>SUM(C48,C49,C89,C101,C106)</f>
        <v>-2753.3999999999933</v>
      </c>
      <c r="D118" s="37">
        <f>SUM(D48,D49,D89,D101,D106)</f>
        <v>-8473.9299999999857</v>
      </c>
      <c r="E118" s="37">
        <f t="shared" ref="E118:J118" si="12">SUM(E48,E49,E89,E101,E106)</f>
        <v>-7158.6799999999912</v>
      </c>
      <c r="F118" s="37">
        <f t="shared" si="12"/>
        <v>8838.0700000000143</v>
      </c>
      <c r="G118" s="37">
        <f t="shared" si="12"/>
        <v>1495.8899999999985</v>
      </c>
      <c r="H118" s="37">
        <f t="shared" si="12"/>
        <v>1496.13</v>
      </c>
      <c r="I118" s="37">
        <f t="shared" si="12"/>
        <v>2125.1500000000042</v>
      </c>
      <c r="J118" s="37">
        <f t="shared" si="12"/>
        <v>1538.3499999999976</v>
      </c>
      <c r="K118" s="245"/>
      <c r="L118" s="245"/>
      <c r="M118" s="245"/>
      <c r="N118" s="245"/>
      <c r="O118" s="245"/>
    </row>
    <row r="119" spans="1:15" s="4" customFormat="1" ht="18.75" customHeight="1">
      <c r="A119" s="7" t="s">
        <v>210</v>
      </c>
      <c r="B119" s="8">
        <v>1110</v>
      </c>
      <c r="C119" s="36"/>
      <c r="D119" s="36"/>
      <c r="E119" s="36"/>
      <c r="F119" s="39">
        <f t="shared" ref="F119:F128" si="13">SUM(G119:J119)</f>
        <v>0</v>
      </c>
      <c r="G119" s="36"/>
      <c r="H119" s="36"/>
      <c r="I119" s="36"/>
      <c r="J119" s="36"/>
      <c r="K119" s="234"/>
      <c r="L119" s="234"/>
      <c r="M119" s="234"/>
      <c r="N119" s="234"/>
      <c r="O119" s="234"/>
    </row>
    <row r="120" spans="1:15" s="4" customFormat="1" ht="18.75" customHeight="1">
      <c r="A120" s="7" t="s">
        <v>211</v>
      </c>
      <c r="B120" s="8">
        <v>1120</v>
      </c>
      <c r="C120" s="36" t="s">
        <v>160</v>
      </c>
      <c r="D120" s="36" t="s">
        <v>160</v>
      </c>
      <c r="E120" s="36" t="s">
        <v>160</v>
      </c>
      <c r="F120" s="39">
        <f t="shared" si="13"/>
        <v>0</v>
      </c>
      <c r="G120" s="36" t="s">
        <v>160</v>
      </c>
      <c r="H120" s="36" t="s">
        <v>160</v>
      </c>
      <c r="I120" s="36" t="s">
        <v>160</v>
      </c>
      <c r="J120" s="36" t="s">
        <v>160</v>
      </c>
      <c r="K120" s="234"/>
      <c r="L120" s="234"/>
      <c r="M120" s="234"/>
      <c r="N120" s="234"/>
      <c r="O120" s="234"/>
    </row>
    <row r="121" spans="1:15" s="4" customFormat="1" ht="18.75" customHeight="1">
      <c r="A121" s="7" t="s">
        <v>212</v>
      </c>
      <c r="B121" s="8">
        <v>1130</v>
      </c>
      <c r="C121" s="36"/>
      <c r="D121" s="36"/>
      <c r="E121" s="36"/>
      <c r="F121" s="39">
        <f t="shared" si="13"/>
        <v>0</v>
      </c>
      <c r="G121" s="36"/>
      <c r="H121" s="36"/>
      <c r="I121" s="36"/>
      <c r="J121" s="36"/>
      <c r="K121" s="234"/>
      <c r="L121" s="234"/>
      <c r="M121" s="234"/>
      <c r="N121" s="234"/>
      <c r="O121" s="234"/>
    </row>
    <row r="122" spans="1:15" s="4" customFormat="1" ht="18.75" customHeight="1">
      <c r="A122" s="7" t="s">
        <v>213</v>
      </c>
      <c r="B122" s="8">
        <v>1140</v>
      </c>
      <c r="C122" s="36" t="s">
        <v>160</v>
      </c>
      <c r="D122" s="36" t="s">
        <v>160</v>
      </c>
      <c r="E122" s="36" t="s">
        <v>160</v>
      </c>
      <c r="F122" s="39">
        <f t="shared" si="13"/>
        <v>0</v>
      </c>
      <c r="G122" s="36" t="s">
        <v>160</v>
      </c>
      <c r="H122" s="36" t="s">
        <v>160</v>
      </c>
      <c r="I122" s="36" t="s">
        <v>160</v>
      </c>
      <c r="J122" s="36" t="s">
        <v>160</v>
      </c>
      <c r="K122" s="234"/>
      <c r="L122" s="234"/>
      <c r="M122" s="234"/>
      <c r="N122" s="234"/>
      <c r="O122" s="234"/>
    </row>
    <row r="123" spans="1:15" s="4" customFormat="1" ht="18.75" customHeight="1">
      <c r="A123" s="7" t="s">
        <v>214</v>
      </c>
      <c r="B123" s="8">
        <v>1150</v>
      </c>
      <c r="C123" s="39">
        <f>SUM(C124:C125)</f>
        <v>2731.86</v>
      </c>
      <c r="D123" s="39">
        <f t="shared" ref="D123:J123" si="14">SUM(D124:D125)</f>
        <v>2731.86</v>
      </c>
      <c r="E123" s="39">
        <f t="shared" si="14"/>
        <v>2382</v>
      </c>
      <c r="F123" s="39">
        <f t="shared" si="13"/>
        <v>2731.86</v>
      </c>
      <c r="G123" s="39">
        <f t="shared" si="14"/>
        <v>628.33000000000004</v>
      </c>
      <c r="H123" s="39">
        <f t="shared" si="14"/>
        <v>628.33000000000004</v>
      </c>
      <c r="I123" s="39">
        <f t="shared" si="14"/>
        <v>792.24</v>
      </c>
      <c r="J123" s="39">
        <f t="shared" si="14"/>
        <v>682.96</v>
      </c>
      <c r="K123" s="234"/>
      <c r="L123" s="234"/>
      <c r="M123" s="234"/>
      <c r="N123" s="234"/>
      <c r="O123" s="234"/>
    </row>
    <row r="124" spans="1:15" ht="18.75" customHeight="1">
      <c r="A124" s="5" t="s">
        <v>200</v>
      </c>
      <c r="B124" s="6">
        <v>1151</v>
      </c>
      <c r="C124" s="27"/>
      <c r="D124" s="27"/>
      <c r="E124" s="27"/>
      <c r="F124" s="30">
        <f t="shared" si="13"/>
        <v>0</v>
      </c>
      <c r="G124" s="27"/>
      <c r="H124" s="27"/>
      <c r="I124" s="27"/>
      <c r="J124" s="27"/>
      <c r="K124" s="234"/>
      <c r="L124" s="234"/>
      <c r="M124" s="234"/>
      <c r="N124" s="234"/>
      <c r="O124" s="234"/>
    </row>
    <row r="125" spans="1:15" ht="18.75" customHeight="1">
      <c r="A125" s="5" t="s">
        <v>215</v>
      </c>
      <c r="B125" s="6">
        <v>1152</v>
      </c>
      <c r="C125" s="27">
        <v>2731.86</v>
      </c>
      <c r="D125" s="27">
        <v>2731.86</v>
      </c>
      <c r="E125" s="27">
        <v>2382</v>
      </c>
      <c r="F125" s="30">
        <f t="shared" si="13"/>
        <v>2731.86</v>
      </c>
      <c r="G125" s="27">
        <v>628.33000000000004</v>
      </c>
      <c r="H125" s="27">
        <v>628.33000000000004</v>
      </c>
      <c r="I125" s="27">
        <v>792.24</v>
      </c>
      <c r="J125" s="27">
        <v>682.96</v>
      </c>
      <c r="K125" s="234"/>
      <c r="L125" s="234"/>
      <c r="M125" s="234"/>
      <c r="N125" s="234"/>
      <c r="O125" s="234"/>
    </row>
    <row r="126" spans="1:15" s="4" customFormat="1" ht="18.75" customHeight="1">
      <c r="A126" s="7" t="s">
        <v>216</v>
      </c>
      <c r="B126" s="8">
        <v>1160</v>
      </c>
      <c r="C126" s="39">
        <f>SUM(C127:C128)</f>
        <v>-615.13</v>
      </c>
      <c r="D126" s="39">
        <f t="shared" ref="D126:J126" si="15">SUM(D127:D128)</f>
        <v>-615.13</v>
      </c>
      <c r="E126" s="39">
        <f t="shared" si="15"/>
        <v>-105</v>
      </c>
      <c r="F126" s="39">
        <f t="shared" si="13"/>
        <v>-615.13</v>
      </c>
      <c r="G126" s="39">
        <f t="shared" si="15"/>
        <v>-141.47999999999999</v>
      </c>
      <c r="H126" s="39">
        <f t="shared" si="15"/>
        <v>-141.47999999999999</v>
      </c>
      <c r="I126" s="39">
        <f t="shared" si="15"/>
        <v>-178.39</v>
      </c>
      <c r="J126" s="39">
        <f t="shared" si="15"/>
        <v>-153.78</v>
      </c>
      <c r="K126" s="234"/>
      <c r="L126" s="234"/>
      <c r="M126" s="234"/>
      <c r="N126" s="234"/>
      <c r="O126" s="234"/>
    </row>
    <row r="127" spans="1:15" ht="18.75" customHeight="1">
      <c r="A127" s="5" t="s">
        <v>200</v>
      </c>
      <c r="B127" s="6">
        <v>1161</v>
      </c>
      <c r="C127" s="27" t="s">
        <v>160</v>
      </c>
      <c r="D127" s="27" t="s">
        <v>160</v>
      </c>
      <c r="E127" s="27" t="s">
        <v>160</v>
      </c>
      <c r="F127" s="30">
        <f t="shared" si="13"/>
        <v>0</v>
      </c>
      <c r="G127" s="27" t="s">
        <v>160</v>
      </c>
      <c r="H127" s="27" t="s">
        <v>160</v>
      </c>
      <c r="I127" s="27" t="s">
        <v>160</v>
      </c>
      <c r="J127" s="27" t="s">
        <v>160</v>
      </c>
      <c r="K127" s="234"/>
      <c r="L127" s="234"/>
      <c r="M127" s="234"/>
      <c r="N127" s="234"/>
      <c r="O127" s="234"/>
    </row>
    <row r="128" spans="1:15" ht="18.75" customHeight="1">
      <c r="A128" s="5" t="s">
        <v>217</v>
      </c>
      <c r="B128" s="6">
        <v>1162</v>
      </c>
      <c r="C128" s="27">
        <v>-615.13</v>
      </c>
      <c r="D128" s="27">
        <v>-615.13</v>
      </c>
      <c r="E128" s="27">
        <v>-105</v>
      </c>
      <c r="F128" s="30">
        <f t="shared" si="13"/>
        <v>-615.13</v>
      </c>
      <c r="G128" s="27">
        <v>-141.47999999999999</v>
      </c>
      <c r="H128" s="27">
        <v>-141.47999999999999</v>
      </c>
      <c r="I128" s="27">
        <v>-178.39</v>
      </c>
      <c r="J128" s="27">
        <v>-153.78</v>
      </c>
      <c r="K128" s="234"/>
      <c r="L128" s="234"/>
      <c r="M128" s="234"/>
      <c r="N128" s="234"/>
      <c r="O128" s="234"/>
    </row>
    <row r="129" spans="1:15" ht="18.75" customHeight="1">
      <c r="A129" s="7" t="s">
        <v>218</v>
      </c>
      <c r="B129" s="8">
        <v>1170</v>
      </c>
      <c r="C129" s="37">
        <f>SUM(C118,C119,C120,C121,C122,C123,C126)</f>
        <v>-636.66999999999314</v>
      </c>
      <c r="D129" s="37">
        <f>SUM(D118,D119,D120,D121,D122,D123,D126)</f>
        <v>-6357.1999999999853</v>
      </c>
      <c r="E129" s="37">
        <f t="shared" ref="E129:J129" si="16">SUM(E118,E119,E120,E121,E122,E123,E126)</f>
        <v>-4881.6799999999912</v>
      </c>
      <c r="F129" s="37">
        <f t="shared" si="16"/>
        <v>10954.800000000016</v>
      </c>
      <c r="G129" s="37">
        <f t="shared" si="16"/>
        <v>1982.7399999999984</v>
      </c>
      <c r="H129" s="37">
        <f t="shared" si="16"/>
        <v>1982.98</v>
      </c>
      <c r="I129" s="37">
        <f t="shared" si="16"/>
        <v>2739.0000000000041</v>
      </c>
      <c r="J129" s="37">
        <f t="shared" si="16"/>
        <v>2067.5299999999975</v>
      </c>
      <c r="K129" s="234"/>
      <c r="L129" s="234"/>
      <c r="M129" s="234"/>
      <c r="N129" s="234"/>
      <c r="O129" s="234"/>
    </row>
    <row r="130" spans="1:15" ht="18.75" customHeight="1">
      <c r="A130" s="5" t="s">
        <v>219</v>
      </c>
      <c r="B130" s="59">
        <v>1180</v>
      </c>
      <c r="C130" s="27">
        <v>-490</v>
      </c>
      <c r="D130" s="27" t="s">
        <v>160</v>
      </c>
      <c r="E130" s="27" t="s">
        <v>160</v>
      </c>
      <c r="F130" s="30">
        <f>SUM(G130:J130)</f>
        <v>0</v>
      </c>
      <c r="G130" s="27" t="s">
        <v>160</v>
      </c>
      <c r="H130" s="27" t="s">
        <v>160</v>
      </c>
      <c r="I130" s="27" t="s">
        <v>160</v>
      </c>
      <c r="J130" s="27" t="s">
        <v>160</v>
      </c>
      <c r="K130" s="234"/>
      <c r="L130" s="234"/>
      <c r="M130" s="234"/>
      <c r="N130" s="234"/>
      <c r="O130" s="234"/>
    </row>
    <row r="131" spans="1:15" ht="18.75" customHeight="1">
      <c r="A131" s="5" t="s">
        <v>220</v>
      </c>
      <c r="B131" s="59">
        <v>1181</v>
      </c>
      <c r="C131" s="27"/>
      <c r="D131" s="27"/>
      <c r="E131" s="27"/>
      <c r="F131" s="30">
        <f>SUM(G131:J131)</f>
        <v>0</v>
      </c>
      <c r="G131" s="27"/>
      <c r="H131" s="27"/>
      <c r="I131" s="27"/>
      <c r="J131" s="27"/>
      <c r="K131" s="234"/>
      <c r="L131" s="234"/>
      <c r="M131" s="234"/>
      <c r="N131" s="234"/>
      <c r="O131" s="234"/>
    </row>
    <row r="132" spans="1:15" ht="18.75" customHeight="1">
      <c r="A132" s="5" t="s">
        <v>221</v>
      </c>
      <c r="B132" s="6">
        <v>1190</v>
      </c>
      <c r="C132" s="27"/>
      <c r="D132" s="27"/>
      <c r="E132" s="27"/>
      <c r="F132" s="30">
        <f>SUM(G132:J132)</f>
        <v>0</v>
      </c>
      <c r="G132" s="27"/>
      <c r="H132" s="27"/>
      <c r="I132" s="27"/>
      <c r="J132" s="27"/>
      <c r="K132" s="234"/>
      <c r="L132" s="234"/>
      <c r="M132" s="234"/>
      <c r="N132" s="234"/>
      <c r="O132" s="234"/>
    </row>
    <row r="133" spans="1:15" ht="18.75" customHeight="1">
      <c r="A133" s="5" t="s">
        <v>222</v>
      </c>
      <c r="B133" s="60">
        <v>1191</v>
      </c>
      <c r="C133" s="27" t="s">
        <v>160</v>
      </c>
      <c r="D133" s="27" t="s">
        <v>160</v>
      </c>
      <c r="E133" s="27" t="s">
        <v>160</v>
      </c>
      <c r="F133" s="30">
        <f>SUM(G133:J133)</f>
        <v>0</v>
      </c>
      <c r="G133" s="27" t="s">
        <v>160</v>
      </c>
      <c r="H133" s="27" t="s">
        <v>160</v>
      </c>
      <c r="I133" s="27" t="s">
        <v>160</v>
      </c>
      <c r="J133" s="27" t="s">
        <v>160</v>
      </c>
      <c r="K133" s="234"/>
      <c r="L133" s="234"/>
      <c r="M133" s="234"/>
      <c r="N133" s="234"/>
      <c r="O133" s="234"/>
    </row>
    <row r="134" spans="1:15" ht="18.75" customHeight="1">
      <c r="A134" s="7" t="s">
        <v>223</v>
      </c>
      <c r="B134" s="8">
        <v>1200</v>
      </c>
      <c r="C134" s="37">
        <f>SUM(C129,C130,C131,C132,C133)</f>
        <v>-1126.6699999999933</v>
      </c>
      <c r="D134" s="37">
        <f>SUM(D129,D130,D131,D132,D133)</f>
        <v>-6357.1999999999853</v>
      </c>
      <c r="E134" s="37">
        <f t="shared" ref="E134:J134" si="17">SUM(E129,E130,E131,E132,E133)</f>
        <v>-4881.6799999999912</v>
      </c>
      <c r="F134" s="37">
        <f t="shared" si="17"/>
        <v>10954.800000000016</v>
      </c>
      <c r="G134" s="37">
        <f t="shared" si="17"/>
        <v>1982.7399999999984</v>
      </c>
      <c r="H134" s="37">
        <f t="shared" si="17"/>
        <v>1982.98</v>
      </c>
      <c r="I134" s="37">
        <f t="shared" si="17"/>
        <v>2739.0000000000041</v>
      </c>
      <c r="J134" s="37">
        <f t="shared" si="17"/>
        <v>2067.5299999999975</v>
      </c>
      <c r="K134" s="234"/>
      <c r="L134" s="234"/>
      <c r="M134" s="234"/>
      <c r="N134" s="234"/>
      <c r="O134" s="234"/>
    </row>
    <row r="135" spans="1:15" ht="18.75" customHeight="1">
      <c r="A135" s="5" t="s">
        <v>224</v>
      </c>
      <c r="B135" s="60">
        <v>1201</v>
      </c>
      <c r="C135" s="189">
        <f t="shared" ref="C135:J135" si="18">IF(C134&gt;0,C134,0)</f>
        <v>0</v>
      </c>
      <c r="D135" s="189">
        <f t="shared" si="18"/>
        <v>0</v>
      </c>
      <c r="E135" s="189">
        <f t="shared" si="18"/>
        <v>0</v>
      </c>
      <c r="F135" s="189">
        <f t="shared" si="18"/>
        <v>10954.800000000016</v>
      </c>
      <c r="G135" s="189">
        <f t="shared" si="18"/>
        <v>1982.7399999999984</v>
      </c>
      <c r="H135" s="189">
        <f t="shared" si="18"/>
        <v>1982.98</v>
      </c>
      <c r="I135" s="189">
        <f t="shared" si="18"/>
        <v>2739.0000000000041</v>
      </c>
      <c r="J135" s="189">
        <f t="shared" si="18"/>
        <v>2067.5299999999975</v>
      </c>
      <c r="K135" s="234"/>
      <c r="L135" s="234"/>
      <c r="M135" s="234"/>
      <c r="N135" s="234"/>
      <c r="O135" s="234"/>
    </row>
    <row r="136" spans="1:15" ht="18.75" customHeight="1">
      <c r="A136" s="5" t="s">
        <v>225</v>
      </c>
      <c r="B136" s="60">
        <v>1202</v>
      </c>
      <c r="C136" s="189">
        <f>IF(C134&lt;0,C134,0)</f>
        <v>-1126.6699999999933</v>
      </c>
      <c r="D136" s="189">
        <f t="shared" ref="D136:J136" si="19">IF(D134&lt;0,D134,0)</f>
        <v>-6357.1999999999853</v>
      </c>
      <c r="E136" s="189">
        <f t="shared" si="19"/>
        <v>-4881.6799999999912</v>
      </c>
      <c r="F136" s="189">
        <f t="shared" si="19"/>
        <v>0</v>
      </c>
      <c r="G136" s="189">
        <f t="shared" si="19"/>
        <v>0</v>
      </c>
      <c r="H136" s="189">
        <f t="shared" si="19"/>
        <v>0</v>
      </c>
      <c r="I136" s="189">
        <f t="shared" si="19"/>
        <v>0</v>
      </c>
      <c r="J136" s="189">
        <f t="shared" si="19"/>
        <v>0</v>
      </c>
      <c r="K136" s="234"/>
      <c r="L136" s="234"/>
      <c r="M136" s="234"/>
      <c r="N136" s="234"/>
      <c r="O136" s="234"/>
    </row>
    <row r="137" spans="1:15" ht="18.75" customHeight="1">
      <c r="A137" s="7" t="s">
        <v>226</v>
      </c>
      <c r="B137" s="6">
        <v>1210</v>
      </c>
      <c r="C137" s="37">
        <f t="shared" ref="C137:J137" si="20">SUM(C23,C101,C119,C121,C123,C131,C132)</f>
        <v>110816.51</v>
      </c>
      <c r="D137" s="37">
        <f t="shared" si="20"/>
        <v>111977.99</v>
      </c>
      <c r="E137" s="37">
        <f>SUM(E23,E101,E119,E121,E123,E131,E132)</f>
        <v>108817.68</v>
      </c>
      <c r="F137" s="37">
        <f t="shared" si="20"/>
        <v>129289.99</v>
      </c>
      <c r="G137" s="37">
        <f t="shared" si="20"/>
        <v>29701.960000000003</v>
      </c>
      <c r="H137" s="37">
        <f t="shared" si="20"/>
        <v>29701.960000000003</v>
      </c>
      <c r="I137" s="37">
        <f t="shared" si="20"/>
        <v>37689.079999999994</v>
      </c>
      <c r="J137" s="37">
        <f t="shared" si="20"/>
        <v>32196.989999999998</v>
      </c>
      <c r="K137" s="234"/>
      <c r="L137" s="234"/>
      <c r="M137" s="234"/>
      <c r="N137" s="234"/>
      <c r="O137" s="234"/>
    </row>
    <row r="138" spans="1:15" ht="18.75" customHeight="1">
      <c r="A138" s="7" t="s">
        <v>227</v>
      </c>
      <c r="B138" s="6">
        <v>1220</v>
      </c>
      <c r="C138" s="37">
        <f>SUM(C24,C49,C89,C106,C120,C122,C126,C130,C133)</f>
        <v>-111943.18</v>
      </c>
      <c r="D138" s="37">
        <f t="shared" ref="D138:J138" si="21">SUM(D24,D49,D89,D106,D120,D122,D126,D130,D133)</f>
        <v>-118335.19</v>
      </c>
      <c r="E138" s="37">
        <f t="shared" si="21"/>
        <v>-113699.35999999997</v>
      </c>
      <c r="F138" s="37">
        <f t="shared" si="21"/>
        <v>-118335.19</v>
      </c>
      <c r="G138" s="37">
        <f t="shared" si="21"/>
        <v>-27719.22</v>
      </c>
      <c r="H138" s="37">
        <f t="shared" si="21"/>
        <v>-27718.98</v>
      </c>
      <c r="I138" s="37">
        <f t="shared" si="21"/>
        <v>-34950.079999999994</v>
      </c>
      <c r="J138" s="37">
        <f t="shared" si="21"/>
        <v>-30129.46</v>
      </c>
      <c r="K138" s="234"/>
      <c r="L138" s="234"/>
      <c r="M138" s="234"/>
      <c r="N138" s="234"/>
      <c r="O138" s="234"/>
    </row>
    <row r="139" spans="1:15" ht="18.75" customHeight="1">
      <c r="A139" s="5" t="s">
        <v>228</v>
      </c>
      <c r="B139" s="6">
        <v>1230</v>
      </c>
      <c r="C139" s="27"/>
      <c r="D139" s="27"/>
      <c r="E139" s="27"/>
      <c r="F139" s="30">
        <f>SUM(G139:J139)</f>
        <v>0</v>
      </c>
      <c r="G139" s="27"/>
      <c r="H139" s="27"/>
      <c r="I139" s="27"/>
      <c r="J139" s="27"/>
      <c r="K139" s="234"/>
      <c r="L139" s="234"/>
      <c r="M139" s="234"/>
      <c r="N139" s="234"/>
      <c r="O139" s="234"/>
    </row>
    <row r="140" spans="1:15" ht="18.75" customHeight="1">
      <c r="A140" s="264" t="s">
        <v>229</v>
      </c>
      <c r="B140" s="265"/>
      <c r="C140" s="265"/>
      <c r="D140" s="265"/>
      <c r="E140" s="265"/>
      <c r="F140" s="265"/>
      <c r="G140" s="265"/>
      <c r="H140" s="265"/>
      <c r="I140" s="265"/>
      <c r="J140" s="265"/>
      <c r="K140" s="265"/>
      <c r="L140" s="265"/>
      <c r="M140" s="265"/>
      <c r="N140" s="265"/>
      <c r="O140" s="265"/>
    </row>
    <row r="141" spans="1:15" ht="18.75" customHeight="1">
      <c r="A141" s="5" t="s">
        <v>230</v>
      </c>
      <c r="B141" s="6">
        <v>1300</v>
      </c>
      <c r="C141" s="30">
        <f>C118</f>
        <v>-2753.3999999999933</v>
      </c>
      <c r="D141" s="30">
        <f t="shared" ref="D141:J141" si="22">D118</f>
        <v>-8473.9299999999857</v>
      </c>
      <c r="E141" s="30">
        <f t="shared" si="22"/>
        <v>-7158.6799999999912</v>
      </c>
      <c r="F141" s="30">
        <f t="shared" si="22"/>
        <v>8838.0700000000143</v>
      </c>
      <c r="G141" s="30">
        <f t="shared" si="22"/>
        <v>1495.8899999999985</v>
      </c>
      <c r="H141" s="30">
        <f t="shared" si="22"/>
        <v>1496.13</v>
      </c>
      <c r="I141" s="30">
        <f t="shared" si="22"/>
        <v>2125.1500000000042</v>
      </c>
      <c r="J141" s="30">
        <f t="shared" si="22"/>
        <v>1538.3499999999976</v>
      </c>
      <c r="K141" s="269"/>
      <c r="L141" s="270"/>
      <c r="M141" s="270"/>
      <c r="N141" s="270"/>
      <c r="O141" s="271"/>
    </row>
    <row r="142" spans="1:15" ht="18.75" customHeight="1">
      <c r="A142" s="5" t="s">
        <v>231</v>
      </c>
      <c r="B142" s="6">
        <v>1301</v>
      </c>
      <c r="C142" s="30">
        <f>C154</f>
        <v>-7139.49</v>
      </c>
      <c r="D142" s="30">
        <f>D154</f>
        <v>-4640.74</v>
      </c>
      <c r="E142" s="30">
        <f>E154</f>
        <v>-8646.48</v>
      </c>
      <c r="F142" s="30">
        <f>F154</f>
        <v>-4640.74</v>
      </c>
      <c r="G142" s="30">
        <f>G154</f>
        <v>-1067.3699999999999</v>
      </c>
      <c r="H142" s="30">
        <f t="shared" ref="H142:J142" si="23">H154</f>
        <v>-1067.3699999999999</v>
      </c>
      <c r="I142" s="30">
        <f t="shared" si="23"/>
        <v>-1345.81</v>
      </c>
      <c r="J142" s="30">
        <f t="shared" si="23"/>
        <v>-1160.19</v>
      </c>
      <c r="K142" s="269"/>
      <c r="L142" s="270"/>
      <c r="M142" s="270"/>
      <c r="N142" s="270"/>
      <c r="O142" s="271"/>
    </row>
    <row r="143" spans="1:15" ht="18.75" customHeight="1">
      <c r="A143" s="5" t="s">
        <v>232</v>
      </c>
      <c r="B143" s="6">
        <v>1302</v>
      </c>
      <c r="C143" s="30">
        <f t="shared" ref="C143" si="24">C102</f>
        <v>0</v>
      </c>
      <c r="D143" s="30">
        <f t="shared" ref="D143:E143" si="25">D102</f>
        <v>0</v>
      </c>
      <c r="E143" s="30">
        <f t="shared" si="25"/>
        <v>0</v>
      </c>
      <c r="F143" s="30">
        <f t="shared" ref="F143:J143" si="26">F102</f>
        <v>0</v>
      </c>
      <c r="G143" s="30">
        <f t="shared" si="26"/>
        <v>0</v>
      </c>
      <c r="H143" s="30">
        <f t="shared" si="26"/>
        <v>0</v>
      </c>
      <c r="I143" s="30">
        <f t="shared" si="26"/>
        <v>0</v>
      </c>
      <c r="J143" s="30">
        <f t="shared" si="26"/>
        <v>0</v>
      </c>
      <c r="K143" s="269"/>
      <c r="L143" s="270"/>
      <c r="M143" s="270"/>
      <c r="N143" s="270"/>
      <c r="O143" s="271"/>
    </row>
    <row r="144" spans="1:15" ht="18.75" customHeight="1">
      <c r="A144" s="5" t="s">
        <v>233</v>
      </c>
      <c r="B144" s="6">
        <v>1303</v>
      </c>
      <c r="C144" s="30">
        <f>C107</f>
        <v>0</v>
      </c>
      <c r="D144" s="30">
        <f t="shared" ref="D144:E144" si="27">D107</f>
        <v>0</v>
      </c>
      <c r="E144" s="30">
        <f t="shared" si="27"/>
        <v>0</v>
      </c>
      <c r="F144" s="30">
        <f t="shared" ref="F144:J144" si="28">F107</f>
        <v>0</v>
      </c>
      <c r="G144" s="30">
        <f t="shared" si="28"/>
        <v>0</v>
      </c>
      <c r="H144" s="30">
        <f t="shared" si="28"/>
        <v>0</v>
      </c>
      <c r="I144" s="30">
        <f t="shared" si="28"/>
        <v>0</v>
      </c>
      <c r="J144" s="30">
        <f t="shared" si="28"/>
        <v>0</v>
      </c>
      <c r="K144" s="269"/>
      <c r="L144" s="270"/>
      <c r="M144" s="270"/>
      <c r="N144" s="270"/>
      <c r="O144" s="271"/>
    </row>
    <row r="145" spans="1:15" ht="18.75" customHeight="1">
      <c r="A145" s="5" t="s">
        <v>234</v>
      </c>
      <c r="B145" s="6">
        <v>1304</v>
      </c>
      <c r="C145" s="30">
        <f t="shared" ref="C145" si="29">C103</f>
        <v>0</v>
      </c>
      <c r="D145" s="30">
        <f t="shared" ref="D145:E145" si="30">D103</f>
        <v>0</v>
      </c>
      <c r="E145" s="30">
        <f t="shared" si="30"/>
        <v>0</v>
      </c>
      <c r="F145" s="30">
        <f t="shared" ref="F145:J145" si="31">F103</f>
        <v>0</v>
      </c>
      <c r="G145" s="30">
        <f t="shared" si="31"/>
        <v>0</v>
      </c>
      <c r="H145" s="30">
        <f t="shared" si="31"/>
        <v>0</v>
      </c>
      <c r="I145" s="30">
        <f t="shared" si="31"/>
        <v>0</v>
      </c>
      <c r="J145" s="30">
        <f t="shared" si="31"/>
        <v>0</v>
      </c>
      <c r="K145" s="269"/>
      <c r="L145" s="270"/>
      <c r="M145" s="270"/>
      <c r="N145" s="270"/>
      <c r="O145" s="271"/>
    </row>
    <row r="146" spans="1:15" ht="18.75" customHeight="1">
      <c r="A146" s="5" t="s">
        <v>235</v>
      </c>
      <c r="B146" s="6">
        <v>1305</v>
      </c>
      <c r="C146" s="30">
        <f>C108</f>
        <v>0</v>
      </c>
      <c r="D146" s="30">
        <f t="shared" ref="D146:E146" si="32">D108</f>
        <v>0</v>
      </c>
      <c r="E146" s="30">
        <f t="shared" si="32"/>
        <v>0</v>
      </c>
      <c r="F146" s="30">
        <f t="shared" ref="F146:J146" si="33">F108</f>
        <v>0</v>
      </c>
      <c r="G146" s="30">
        <f t="shared" si="33"/>
        <v>0</v>
      </c>
      <c r="H146" s="30">
        <f t="shared" si="33"/>
        <v>0</v>
      </c>
      <c r="I146" s="30">
        <f t="shared" si="33"/>
        <v>0</v>
      </c>
      <c r="J146" s="30">
        <f t="shared" si="33"/>
        <v>0</v>
      </c>
      <c r="K146" s="269"/>
      <c r="L146" s="270"/>
      <c r="M146" s="270"/>
      <c r="N146" s="270"/>
      <c r="O146" s="271"/>
    </row>
    <row r="147" spans="1:15" ht="23.25" customHeight="1">
      <c r="A147" s="131" t="s">
        <v>46</v>
      </c>
      <c r="B147" s="8">
        <v>1310</v>
      </c>
      <c r="C147" s="37">
        <f>C141+C142-C143-C144-C145-C146</f>
        <v>-9892.8899999999921</v>
      </c>
      <c r="D147" s="37">
        <f t="shared" ref="D147:E147" si="34">D141+D142-D143-D144-D145-D146</f>
        <v>-13114.669999999986</v>
      </c>
      <c r="E147" s="37">
        <f t="shared" si="34"/>
        <v>-15805.159999999991</v>
      </c>
      <c r="F147" s="37">
        <f>F141+F142-F143-F144-F145-F146</f>
        <v>4197.3300000000145</v>
      </c>
      <c r="G147" s="37">
        <f t="shared" ref="G147:J147" si="35">G141+G142-G143-G144-G145-G146</f>
        <v>428.51999999999862</v>
      </c>
      <c r="H147" s="37">
        <f t="shared" si="35"/>
        <v>428.76000000000022</v>
      </c>
      <c r="I147" s="37">
        <f t="shared" si="35"/>
        <v>779.34000000000424</v>
      </c>
      <c r="J147" s="37">
        <f t="shared" si="35"/>
        <v>378.15999999999758</v>
      </c>
      <c r="K147" s="272"/>
      <c r="L147" s="273"/>
      <c r="M147" s="273"/>
      <c r="N147" s="273"/>
      <c r="O147" s="274"/>
    </row>
    <row r="148" spans="1:15" ht="18.75" customHeight="1">
      <c r="A148" s="266" t="s">
        <v>236</v>
      </c>
      <c r="B148" s="267"/>
      <c r="C148" s="267"/>
      <c r="D148" s="267"/>
      <c r="E148" s="267"/>
      <c r="F148" s="267"/>
      <c r="G148" s="267"/>
      <c r="H148" s="267"/>
      <c r="I148" s="267"/>
      <c r="J148" s="267"/>
      <c r="K148" s="267"/>
      <c r="L148" s="267"/>
      <c r="M148" s="267"/>
      <c r="N148" s="267"/>
      <c r="O148" s="268"/>
    </row>
    <row r="149" spans="1:15" ht="18.75" customHeight="1">
      <c r="A149" s="5" t="s">
        <v>237</v>
      </c>
      <c r="B149" s="6">
        <v>1400</v>
      </c>
      <c r="C149" s="27">
        <v>-36773.31</v>
      </c>
      <c r="D149" s="27">
        <v>-30158.65</v>
      </c>
      <c r="E149" s="27">
        <v>-36687</v>
      </c>
      <c r="F149" s="30">
        <f t="shared" ref="F149:F156" si="36">SUM(G149:J149)</f>
        <v>-30158.649999999998</v>
      </c>
      <c r="G149" s="27">
        <v>-6936.49</v>
      </c>
      <c r="H149" s="27">
        <v>-6936.49</v>
      </c>
      <c r="I149" s="27">
        <v>-8746.01</v>
      </c>
      <c r="J149" s="27">
        <v>-7539.66</v>
      </c>
      <c r="K149" s="234"/>
      <c r="L149" s="234"/>
      <c r="M149" s="234"/>
      <c r="N149" s="234"/>
      <c r="O149" s="234"/>
    </row>
    <row r="150" spans="1:15" ht="18.75" customHeight="1">
      <c r="A150" s="5" t="s">
        <v>238</v>
      </c>
      <c r="B150" s="67">
        <v>1401</v>
      </c>
      <c r="C150" s="27">
        <v>-7541.1</v>
      </c>
      <c r="D150" s="27">
        <v>-4468.09</v>
      </c>
      <c r="E150" s="27">
        <v>-5122.2299999999996</v>
      </c>
      <c r="F150" s="30">
        <f t="shared" si="36"/>
        <v>-4468.09</v>
      </c>
      <c r="G150" s="27">
        <v>-1027.6600000000001</v>
      </c>
      <c r="H150" s="27">
        <v>-1027.6600000000001</v>
      </c>
      <c r="I150" s="27">
        <v>-1295.75</v>
      </c>
      <c r="J150" s="27">
        <v>-1117.02</v>
      </c>
      <c r="K150" s="234"/>
      <c r="L150" s="234"/>
      <c r="M150" s="234"/>
      <c r="N150" s="234"/>
      <c r="O150" s="234"/>
    </row>
    <row r="151" spans="1:15" ht="18.75" customHeight="1">
      <c r="A151" s="5" t="s">
        <v>239</v>
      </c>
      <c r="B151" s="67">
        <v>1402</v>
      </c>
      <c r="C151" s="27">
        <v>-29232.21</v>
      </c>
      <c r="D151" s="27">
        <v>-25690.560000000001</v>
      </c>
      <c r="E151" s="27">
        <v>-31564.77</v>
      </c>
      <c r="F151" s="30">
        <f t="shared" si="36"/>
        <v>-25690.559999999998</v>
      </c>
      <c r="G151" s="27">
        <v>-5908.83</v>
      </c>
      <c r="H151" s="27">
        <v>-5908.83</v>
      </c>
      <c r="I151" s="27">
        <v>-7450.26</v>
      </c>
      <c r="J151" s="27">
        <v>-6422.64</v>
      </c>
      <c r="K151" s="234"/>
      <c r="L151" s="234"/>
      <c r="M151" s="234"/>
      <c r="N151" s="234"/>
      <c r="O151" s="234"/>
    </row>
    <row r="152" spans="1:15" ht="18.75" customHeight="1">
      <c r="A152" s="5" t="s">
        <v>112</v>
      </c>
      <c r="B152" s="68">
        <v>1410</v>
      </c>
      <c r="C152" s="27">
        <v>-45180.68</v>
      </c>
      <c r="D152" s="27">
        <v>-58468.34</v>
      </c>
      <c r="E152" s="27">
        <v>-47345.75</v>
      </c>
      <c r="F152" s="30">
        <f t="shared" si="36"/>
        <v>-58468.34</v>
      </c>
      <c r="G152" s="27">
        <v>-13447.72</v>
      </c>
      <c r="H152" s="27">
        <v>-13447.72</v>
      </c>
      <c r="I152" s="27">
        <v>-7799.67</v>
      </c>
      <c r="J152" s="27">
        <v>-23773.23</v>
      </c>
      <c r="K152" s="234"/>
      <c r="L152" s="234"/>
      <c r="M152" s="234"/>
      <c r="N152" s="234"/>
      <c r="O152" s="234"/>
    </row>
    <row r="153" spans="1:15" ht="18.75" customHeight="1">
      <c r="A153" s="5" t="s">
        <v>163</v>
      </c>
      <c r="B153" s="68">
        <v>1420</v>
      </c>
      <c r="C153" s="27">
        <v>-9948.5</v>
      </c>
      <c r="D153" s="27">
        <v>-13343.37</v>
      </c>
      <c r="E153" s="27">
        <v>-10269.299999999999</v>
      </c>
      <c r="F153" s="30">
        <f t="shared" si="36"/>
        <v>-13343.37</v>
      </c>
      <c r="G153" s="27">
        <v>-3068.98</v>
      </c>
      <c r="H153" s="27">
        <v>-3068.98</v>
      </c>
      <c r="I153" s="27">
        <v>-3869.58</v>
      </c>
      <c r="J153" s="27">
        <v>-3335.83</v>
      </c>
      <c r="K153" s="234"/>
      <c r="L153" s="234"/>
      <c r="M153" s="234"/>
      <c r="N153" s="234"/>
      <c r="O153" s="234"/>
    </row>
    <row r="154" spans="1:15" ht="18.75" customHeight="1">
      <c r="A154" s="5" t="s">
        <v>240</v>
      </c>
      <c r="B154" s="68">
        <v>1430</v>
      </c>
      <c r="C154" s="27">
        <v>-7139.49</v>
      </c>
      <c r="D154" s="27">
        <v>-4640.74</v>
      </c>
      <c r="E154" s="27">
        <v>-8646.48</v>
      </c>
      <c r="F154" s="30">
        <f t="shared" si="36"/>
        <v>-4640.74</v>
      </c>
      <c r="G154" s="27">
        <v>-1067.3699999999999</v>
      </c>
      <c r="H154" s="27">
        <v>-1067.3699999999999</v>
      </c>
      <c r="I154" s="27">
        <v>-1345.81</v>
      </c>
      <c r="J154" s="27">
        <v>-1160.19</v>
      </c>
      <c r="K154" s="234"/>
      <c r="L154" s="234"/>
      <c r="M154" s="234"/>
      <c r="N154" s="234"/>
      <c r="O154" s="234"/>
    </row>
    <row r="155" spans="1:15" ht="18.75" customHeight="1">
      <c r="A155" s="5" t="s">
        <v>241</v>
      </c>
      <c r="B155" s="68">
        <v>1440</v>
      </c>
      <c r="C155" s="27">
        <v>-11795</v>
      </c>
      <c r="D155" s="27">
        <v>-11108.96</v>
      </c>
      <c r="E155" s="27">
        <v>-10645.83</v>
      </c>
      <c r="F155" s="30">
        <f t="shared" si="36"/>
        <v>-11108.96</v>
      </c>
      <c r="G155" s="27">
        <v>-2555.06</v>
      </c>
      <c r="H155" s="27">
        <v>-2555.06</v>
      </c>
      <c r="I155" s="27">
        <v>-3221.6</v>
      </c>
      <c r="J155" s="27">
        <v>-2777.24</v>
      </c>
      <c r="K155" s="234"/>
      <c r="L155" s="234"/>
      <c r="M155" s="234"/>
      <c r="N155" s="234"/>
      <c r="O155" s="234"/>
    </row>
    <row r="156" spans="1:15" ht="18.75" customHeight="1">
      <c r="A156" s="7" t="s">
        <v>151</v>
      </c>
      <c r="B156" s="69">
        <v>1450</v>
      </c>
      <c r="C156" s="37">
        <f>SUM(C149,C152:C155)</f>
        <v>-110836.98</v>
      </c>
      <c r="D156" s="37">
        <f>SUM(D149,D152:D155)</f>
        <v>-117720.06</v>
      </c>
      <c r="E156" s="37">
        <f>SUM(E149,E152:E155)</f>
        <v>-113594.36</v>
      </c>
      <c r="F156" s="30">
        <f t="shared" si="36"/>
        <v>-117720.06</v>
      </c>
      <c r="G156" s="37">
        <f>SUM(G149,G152:G155)</f>
        <v>-27075.62</v>
      </c>
      <c r="H156" s="37">
        <f>SUM(H149,H152:H155)</f>
        <v>-27075.62</v>
      </c>
      <c r="I156" s="37">
        <f>SUM(I149,I152:I155)</f>
        <v>-24982.670000000002</v>
      </c>
      <c r="J156" s="37">
        <f>SUM(J149,J152:J155)</f>
        <v>-38586.15</v>
      </c>
      <c r="K156" s="234"/>
      <c r="L156" s="234"/>
      <c r="M156" s="234"/>
      <c r="N156" s="234"/>
      <c r="O156" s="234"/>
    </row>
    <row r="157" spans="1:15" s="4" customFormat="1" ht="18.75" customHeight="1">
      <c r="A157" s="101"/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</row>
    <row r="158" spans="1:15" s="4" customFormat="1" ht="18.75" customHeight="1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</row>
    <row r="159" spans="1:15" s="4" customFormat="1" ht="18.75" customHeight="1">
      <c r="A159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</row>
    <row r="160" spans="1:15" s="4" customFormat="1" ht="18.75" customHeight="1">
      <c r="A160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</row>
    <row r="161" spans="1:15" s="4" customFormat="1" ht="18.75" customHeight="1">
      <c r="A161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</row>
    <row r="162" spans="1:15" s="4" customFormat="1" ht="18.75" customHeight="1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</row>
    <row r="163" spans="1:15" ht="18.75" customHeight="1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</row>
    <row r="164" spans="1:15" ht="18.75" customHeight="1">
      <c r="A164" s="173" t="s">
        <v>511</v>
      </c>
      <c r="B164" s="96"/>
      <c r="C164" s="144"/>
      <c r="D164" s="144" t="s">
        <v>137</v>
      </c>
      <c r="E164" s="144"/>
      <c r="F164" s="96"/>
      <c r="G164" s="96"/>
      <c r="H164" s="244" t="s">
        <v>510</v>
      </c>
      <c r="I164" s="244"/>
      <c r="J164" s="244"/>
      <c r="K164" s="244"/>
      <c r="L164" s="244"/>
      <c r="M164" s="96"/>
    </row>
    <row r="165" spans="1:15" ht="18.75" customHeight="1">
      <c r="A165" s="16" t="s">
        <v>242</v>
      </c>
      <c r="B165" s="96"/>
      <c r="D165" s="3" t="s">
        <v>139</v>
      </c>
      <c r="F165" s="96"/>
      <c r="G165" s="96"/>
      <c r="H165" s="247" t="s">
        <v>140</v>
      </c>
      <c r="I165" s="247"/>
      <c r="J165" s="247"/>
      <c r="K165" s="247"/>
      <c r="L165" s="247"/>
    </row>
    <row r="166" spans="1:15" ht="18.75" customHeight="1">
      <c r="A166" s="16"/>
      <c r="B166" s="96"/>
      <c r="F166" s="96"/>
      <c r="G166" s="96"/>
      <c r="H166" s="96"/>
      <c r="I166" s="96"/>
      <c r="J166" s="96"/>
      <c r="K166" s="96"/>
      <c r="L166" s="96"/>
    </row>
    <row r="167" spans="1:15" ht="18.75" customHeight="1">
      <c r="A167" s="16"/>
      <c r="B167" s="96"/>
      <c r="F167" s="96"/>
      <c r="G167" s="96"/>
      <c r="H167" s="96"/>
      <c r="I167" s="96"/>
      <c r="J167" s="96"/>
      <c r="K167" s="96"/>
      <c r="L167" s="96"/>
    </row>
    <row r="168" spans="1:15" ht="18.75" customHeight="1">
      <c r="A168" s="16"/>
      <c r="B168" s="96"/>
      <c r="F168" s="96"/>
      <c r="G168" s="96"/>
      <c r="H168" s="96"/>
      <c r="I168" s="96"/>
      <c r="J168" s="96"/>
      <c r="K168" s="96"/>
      <c r="L168" s="96"/>
    </row>
    <row r="169" spans="1:15" ht="18.75" customHeight="1">
      <c r="A169" s="16"/>
      <c r="B169" s="96"/>
      <c r="F169" s="96"/>
      <c r="G169" s="96"/>
      <c r="H169" s="96"/>
      <c r="I169" s="96"/>
      <c r="J169" s="96"/>
      <c r="K169" s="96"/>
      <c r="L169" s="96"/>
    </row>
    <row r="170" spans="1:15" ht="18.75" customHeight="1">
      <c r="A170" s="16"/>
      <c r="B170" s="96"/>
      <c r="F170" s="96"/>
      <c r="G170" s="96"/>
      <c r="H170" s="96"/>
      <c r="I170" s="96"/>
      <c r="J170" s="96"/>
      <c r="K170" s="96"/>
      <c r="L170" s="96"/>
    </row>
    <row r="171" spans="1:15" ht="18.75" customHeight="1">
      <c r="A171" t="s">
        <v>517</v>
      </c>
      <c r="B171" s="96"/>
      <c r="F171" s="96"/>
      <c r="G171" s="96"/>
      <c r="H171" s="96"/>
      <c r="I171" s="96"/>
      <c r="J171" s="96"/>
      <c r="K171" s="96"/>
      <c r="L171" s="96"/>
    </row>
    <row r="172" spans="1:15" ht="18.75" customHeight="1">
      <c r="A172" t="s">
        <v>518</v>
      </c>
      <c r="B172" s="96"/>
      <c r="F172" s="96"/>
      <c r="G172" s="96"/>
      <c r="H172" s="96"/>
      <c r="I172" s="96"/>
      <c r="J172" s="96"/>
      <c r="K172" s="96"/>
      <c r="L172" s="96"/>
    </row>
    <row r="173" spans="1:15" ht="18.75" customHeight="1">
      <c r="A173" t="s">
        <v>519</v>
      </c>
      <c r="B173" s="96"/>
      <c r="H173" s="96"/>
      <c r="I173" s="96"/>
      <c r="J173" s="96"/>
      <c r="K173" s="96"/>
      <c r="L173" s="96"/>
    </row>
    <row r="174" spans="1:15">
      <c r="A174" s="16"/>
    </row>
    <row r="175" spans="1:15">
      <c r="A175" s="16"/>
    </row>
    <row r="176" spans="1:15">
      <c r="A176" s="16"/>
    </row>
    <row r="177" spans="1:1">
      <c r="A177" s="16"/>
    </row>
    <row r="178" spans="1:1">
      <c r="A178" s="16"/>
    </row>
    <row r="179" spans="1:1">
      <c r="A179" s="16"/>
    </row>
    <row r="180" spans="1:1">
      <c r="A180" s="16"/>
    </row>
    <row r="181" spans="1:1">
      <c r="A181" s="16"/>
    </row>
    <row r="182" spans="1:1">
      <c r="A182" s="16"/>
    </row>
    <row r="183" spans="1:1">
      <c r="A183" s="16"/>
    </row>
    <row r="184" spans="1:1">
      <c r="A184" s="16"/>
    </row>
    <row r="185" spans="1:1">
      <c r="A185" s="16"/>
    </row>
    <row r="186" spans="1:1">
      <c r="A186" s="16"/>
    </row>
    <row r="187" spans="1:1">
      <c r="A187" s="16"/>
    </row>
    <row r="188" spans="1:1">
      <c r="A188" s="16"/>
    </row>
    <row r="189" spans="1:1">
      <c r="A189" s="16"/>
    </row>
    <row r="190" spans="1:1">
      <c r="A190" s="16"/>
    </row>
    <row r="191" spans="1:1">
      <c r="A191" s="16"/>
    </row>
    <row r="192" spans="1:1">
      <c r="A192" s="16"/>
    </row>
    <row r="193" spans="1:1">
      <c r="A193" s="16"/>
    </row>
    <row r="194" spans="1:1">
      <c r="A194" s="16"/>
    </row>
    <row r="195" spans="1:1">
      <c r="A195" s="16"/>
    </row>
    <row r="196" spans="1:1">
      <c r="A196" s="16"/>
    </row>
    <row r="197" spans="1:1">
      <c r="A197" s="16"/>
    </row>
    <row r="198" spans="1:1">
      <c r="A198" s="16"/>
    </row>
    <row r="199" spans="1:1">
      <c r="A199" s="16"/>
    </row>
    <row r="200" spans="1:1">
      <c r="A200" s="16"/>
    </row>
    <row r="201" spans="1:1">
      <c r="A201" s="16"/>
    </row>
    <row r="202" spans="1:1">
      <c r="A202" s="16"/>
    </row>
    <row r="203" spans="1:1">
      <c r="A203" s="16"/>
    </row>
    <row r="204" spans="1:1">
      <c r="A204" s="16"/>
    </row>
    <row r="205" spans="1:1">
      <c r="A205" s="16"/>
    </row>
    <row r="206" spans="1:1">
      <c r="A206" s="16"/>
    </row>
    <row r="207" spans="1:1">
      <c r="A207" s="16"/>
    </row>
    <row r="208" spans="1:1">
      <c r="A208" s="16"/>
    </row>
    <row r="209" spans="1:1">
      <c r="A209" s="16"/>
    </row>
    <row r="210" spans="1:1">
      <c r="A210" s="16"/>
    </row>
    <row r="211" spans="1:1">
      <c r="A211" s="16"/>
    </row>
    <row r="212" spans="1:1">
      <c r="A212" s="16"/>
    </row>
    <row r="213" spans="1:1">
      <c r="A213" s="16"/>
    </row>
    <row r="214" spans="1:1">
      <c r="A214" s="16"/>
    </row>
    <row r="215" spans="1:1">
      <c r="A215" s="16"/>
    </row>
    <row r="216" spans="1:1">
      <c r="A216" s="16"/>
    </row>
    <row r="217" spans="1:1">
      <c r="A217" s="16"/>
    </row>
    <row r="218" spans="1:1">
      <c r="A218" s="16"/>
    </row>
    <row r="219" spans="1:1">
      <c r="A219" s="16"/>
    </row>
    <row r="220" spans="1:1">
      <c r="A220" s="16"/>
    </row>
    <row r="221" spans="1:1">
      <c r="A221" s="16"/>
    </row>
    <row r="222" spans="1:1">
      <c r="A222" s="16"/>
    </row>
    <row r="223" spans="1:1">
      <c r="A223" s="16"/>
    </row>
    <row r="224" spans="1:1">
      <c r="A224" s="16"/>
    </row>
    <row r="225" spans="1:1">
      <c r="A225" s="16"/>
    </row>
    <row r="226" spans="1:1">
      <c r="A226" s="16"/>
    </row>
    <row r="227" spans="1:1">
      <c r="A227" s="16"/>
    </row>
    <row r="228" spans="1:1">
      <c r="A228" s="16"/>
    </row>
    <row r="229" spans="1:1">
      <c r="A229" s="16"/>
    </row>
    <row r="230" spans="1:1">
      <c r="A230" s="16"/>
    </row>
    <row r="231" spans="1:1">
      <c r="A231" s="16"/>
    </row>
    <row r="232" spans="1:1">
      <c r="A232" s="16"/>
    </row>
    <row r="233" spans="1:1">
      <c r="A233" s="16"/>
    </row>
    <row r="234" spans="1:1">
      <c r="A234" s="16"/>
    </row>
    <row r="235" spans="1:1">
      <c r="A235" s="16"/>
    </row>
    <row r="236" spans="1:1">
      <c r="A236" s="16"/>
    </row>
    <row r="237" spans="1:1">
      <c r="A237" s="16"/>
    </row>
    <row r="238" spans="1:1">
      <c r="A238" s="16"/>
    </row>
    <row r="239" spans="1:1">
      <c r="A239" s="16"/>
    </row>
    <row r="240" spans="1:1">
      <c r="A240" s="16"/>
    </row>
    <row r="241" spans="1:1">
      <c r="A241" s="16"/>
    </row>
    <row r="242" spans="1:1">
      <c r="A242" s="16"/>
    </row>
    <row r="243" spans="1:1">
      <c r="A243" s="16"/>
    </row>
    <row r="244" spans="1:1">
      <c r="A244" s="16"/>
    </row>
    <row r="245" spans="1:1">
      <c r="A245" s="16"/>
    </row>
    <row r="246" spans="1:1">
      <c r="A246" s="16"/>
    </row>
    <row r="247" spans="1:1">
      <c r="A247" s="16"/>
    </row>
    <row r="248" spans="1:1">
      <c r="A248" s="16"/>
    </row>
    <row r="249" spans="1:1">
      <c r="A249" s="16"/>
    </row>
    <row r="250" spans="1:1">
      <c r="A250" s="16"/>
    </row>
    <row r="251" spans="1:1">
      <c r="A251" s="16"/>
    </row>
    <row r="252" spans="1:1">
      <c r="A252" s="16"/>
    </row>
    <row r="253" spans="1:1">
      <c r="A253" s="16"/>
    </row>
    <row r="254" spans="1:1">
      <c r="A254" s="16"/>
    </row>
    <row r="255" spans="1:1">
      <c r="A255" s="16"/>
    </row>
    <row r="256" spans="1:1">
      <c r="A256" s="16"/>
    </row>
    <row r="257" spans="1:1">
      <c r="A257" s="16"/>
    </row>
    <row r="258" spans="1:1">
      <c r="A258" s="16"/>
    </row>
    <row r="259" spans="1:1">
      <c r="A259" s="16"/>
    </row>
    <row r="260" spans="1:1">
      <c r="A260" s="16"/>
    </row>
    <row r="261" spans="1:1">
      <c r="A261" s="16"/>
    </row>
    <row r="262" spans="1:1">
      <c r="A262" s="16"/>
    </row>
    <row r="263" spans="1:1">
      <c r="A263" s="16"/>
    </row>
    <row r="264" spans="1:1">
      <c r="A264" s="16"/>
    </row>
    <row r="265" spans="1:1">
      <c r="A265" s="16"/>
    </row>
    <row r="266" spans="1:1">
      <c r="A266" s="16"/>
    </row>
    <row r="267" spans="1:1">
      <c r="A267" s="16"/>
    </row>
    <row r="268" spans="1:1">
      <c r="A268" s="16"/>
    </row>
    <row r="269" spans="1:1">
      <c r="A269" s="16"/>
    </row>
    <row r="270" spans="1:1">
      <c r="A270" s="16"/>
    </row>
    <row r="271" spans="1:1">
      <c r="A271" s="16"/>
    </row>
    <row r="272" spans="1:1">
      <c r="A272" s="16"/>
    </row>
    <row r="273" spans="1:1">
      <c r="A273" s="16"/>
    </row>
    <row r="274" spans="1:1">
      <c r="A274" s="16"/>
    </row>
    <row r="275" spans="1:1">
      <c r="A275" s="16"/>
    </row>
    <row r="276" spans="1:1">
      <c r="A276" s="16"/>
    </row>
    <row r="277" spans="1:1">
      <c r="A277" s="16"/>
    </row>
    <row r="278" spans="1:1">
      <c r="A278" s="16"/>
    </row>
    <row r="279" spans="1:1">
      <c r="A279" s="16"/>
    </row>
    <row r="280" spans="1:1">
      <c r="A280" s="16"/>
    </row>
    <row r="281" spans="1:1">
      <c r="A281" s="16"/>
    </row>
    <row r="282" spans="1:1">
      <c r="A282" s="16"/>
    </row>
    <row r="283" spans="1:1">
      <c r="A283" s="16"/>
    </row>
    <row r="284" spans="1:1">
      <c r="A284" s="16"/>
    </row>
    <row r="285" spans="1:1">
      <c r="A285" s="16"/>
    </row>
    <row r="286" spans="1:1">
      <c r="A286" s="16"/>
    </row>
    <row r="287" spans="1:1">
      <c r="A287" s="16"/>
    </row>
    <row r="288" spans="1:1">
      <c r="A288" s="16"/>
    </row>
    <row r="289" spans="1:1">
      <c r="A289" s="16"/>
    </row>
    <row r="290" spans="1:1">
      <c r="A290" s="16"/>
    </row>
    <row r="291" spans="1:1">
      <c r="A291" s="16"/>
    </row>
    <row r="292" spans="1:1">
      <c r="A292" s="16"/>
    </row>
    <row r="293" spans="1:1">
      <c r="A293" s="16"/>
    </row>
    <row r="294" spans="1:1">
      <c r="A294" s="16"/>
    </row>
    <row r="295" spans="1:1">
      <c r="A295" s="16"/>
    </row>
    <row r="296" spans="1:1">
      <c r="A296" s="16"/>
    </row>
    <row r="297" spans="1:1">
      <c r="A297" s="16"/>
    </row>
    <row r="298" spans="1:1">
      <c r="A298" s="16"/>
    </row>
    <row r="299" spans="1:1">
      <c r="A299" s="16"/>
    </row>
    <row r="300" spans="1:1">
      <c r="A300" s="16"/>
    </row>
    <row r="301" spans="1:1">
      <c r="A301" s="16"/>
    </row>
    <row r="302" spans="1:1">
      <c r="A302" s="16"/>
    </row>
    <row r="303" spans="1:1">
      <c r="A303" s="16"/>
    </row>
    <row r="304" spans="1:1">
      <c r="A304" s="16"/>
    </row>
    <row r="305" spans="1:1">
      <c r="A305" s="16"/>
    </row>
    <row r="306" spans="1:1">
      <c r="A306" s="16"/>
    </row>
    <row r="307" spans="1:1">
      <c r="A307" s="16"/>
    </row>
    <row r="308" spans="1:1">
      <c r="A308" s="16"/>
    </row>
    <row r="309" spans="1:1">
      <c r="A309" s="16"/>
    </row>
    <row r="310" spans="1:1">
      <c r="A310" s="16"/>
    </row>
    <row r="311" spans="1:1">
      <c r="A311" s="16"/>
    </row>
    <row r="312" spans="1:1">
      <c r="A312" s="16"/>
    </row>
    <row r="313" spans="1:1">
      <c r="A313" s="16"/>
    </row>
    <row r="314" spans="1:1">
      <c r="A314" s="16"/>
    </row>
    <row r="315" spans="1:1">
      <c r="A315" s="16"/>
    </row>
    <row r="316" spans="1:1">
      <c r="A316" s="16"/>
    </row>
    <row r="317" spans="1:1">
      <c r="A317" s="16"/>
    </row>
    <row r="318" spans="1:1">
      <c r="A318" s="16"/>
    </row>
    <row r="319" spans="1:1">
      <c r="A319" s="16"/>
    </row>
    <row r="320" spans="1:1">
      <c r="A320" s="16"/>
    </row>
  </sheetData>
  <mergeCells count="146">
    <mergeCell ref="K105:O105"/>
    <mergeCell ref="K155:O155"/>
    <mergeCell ref="K156:O156"/>
    <mergeCell ref="K32:O32"/>
    <mergeCell ref="A20:A21"/>
    <mergeCell ref="B20:B21"/>
    <mergeCell ref="C20:C21"/>
    <mergeCell ref="D20:D21"/>
    <mergeCell ref="E20:E21"/>
    <mergeCell ref="K153:O153"/>
    <mergeCell ref="K154:O154"/>
    <mergeCell ref="A140:O140"/>
    <mergeCell ref="A148:O148"/>
    <mergeCell ref="K141:O141"/>
    <mergeCell ref="K142:O142"/>
    <mergeCell ref="K143:O143"/>
    <mergeCell ref="K144:O144"/>
    <mergeCell ref="K145:O145"/>
    <mergeCell ref="K146:O146"/>
    <mergeCell ref="K149:O149"/>
    <mergeCell ref="K150:O150"/>
    <mergeCell ref="K151:O151"/>
    <mergeCell ref="K152:O152"/>
    <mergeCell ref="K147:O147"/>
    <mergeCell ref="K139:O139"/>
    <mergeCell ref="K128:O128"/>
    <mergeCell ref="K129:O129"/>
    <mergeCell ref="K130:O130"/>
    <mergeCell ref="K131:O131"/>
    <mergeCell ref="K132:O132"/>
    <mergeCell ref="K133:O133"/>
    <mergeCell ref="K134:O134"/>
    <mergeCell ref="K135:O135"/>
    <mergeCell ref="K137:O137"/>
    <mergeCell ref="K120:O120"/>
    <mergeCell ref="K121:O121"/>
    <mergeCell ref="K122:O122"/>
    <mergeCell ref="K123:O123"/>
    <mergeCell ref="K125:O125"/>
    <mergeCell ref="K126:O126"/>
    <mergeCell ref="K127:O127"/>
    <mergeCell ref="K136:O136"/>
    <mergeCell ref="K138:O138"/>
    <mergeCell ref="K124:O124"/>
    <mergeCell ref="K71:O71"/>
    <mergeCell ref="K89:O89"/>
    <mergeCell ref="K90:O90"/>
    <mergeCell ref="K91:O91"/>
    <mergeCell ref="K92:O92"/>
    <mergeCell ref="K93:O93"/>
    <mergeCell ref="K95:O95"/>
    <mergeCell ref="K94:O94"/>
    <mergeCell ref="K96:O96"/>
    <mergeCell ref="K72:O72"/>
    <mergeCell ref="K73:O73"/>
    <mergeCell ref="K74:O74"/>
    <mergeCell ref="K75:O75"/>
    <mergeCell ref="K76:O76"/>
    <mergeCell ref="K77:O77"/>
    <mergeCell ref="K78:O78"/>
    <mergeCell ref="K79:O79"/>
    <mergeCell ref="K80:O80"/>
    <mergeCell ref="K81:O81"/>
    <mergeCell ref="K82:O82"/>
    <mergeCell ref="K83:O83"/>
    <mergeCell ref="K84:O84"/>
    <mergeCell ref="K85:O85"/>
    <mergeCell ref="K87:O87"/>
    <mergeCell ref="K62:O62"/>
    <mergeCell ref="K63:O63"/>
    <mergeCell ref="K64:O64"/>
    <mergeCell ref="K65:O65"/>
    <mergeCell ref="K66:O66"/>
    <mergeCell ref="K67:O67"/>
    <mergeCell ref="K68:O68"/>
    <mergeCell ref="K69:O69"/>
    <mergeCell ref="K70:O70"/>
    <mergeCell ref="A1:N1"/>
    <mergeCell ref="B6:E6"/>
    <mergeCell ref="F6:O6"/>
    <mergeCell ref="B7:E7"/>
    <mergeCell ref="F7:O7"/>
    <mergeCell ref="K29:O29"/>
    <mergeCell ref="A18:K18"/>
    <mergeCell ref="D11:F11"/>
    <mergeCell ref="M11:O11"/>
    <mergeCell ref="G11:I11"/>
    <mergeCell ref="K23:O23"/>
    <mergeCell ref="K24:O24"/>
    <mergeCell ref="K25:O25"/>
    <mergeCell ref="K26:O26"/>
    <mergeCell ref="K27:O27"/>
    <mergeCell ref="K28:O28"/>
    <mergeCell ref="F20:F21"/>
    <mergeCell ref="G20:J20"/>
    <mergeCell ref="K20:O21"/>
    <mergeCell ref="K22:O22"/>
    <mergeCell ref="B11:C11"/>
    <mergeCell ref="H165:L165"/>
    <mergeCell ref="A3:O3"/>
    <mergeCell ref="B5:E5"/>
    <mergeCell ref="F5:O5"/>
    <mergeCell ref="A9:J9"/>
    <mergeCell ref="K30:O30"/>
    <mergeCell ref="K31:O31"/>
    <mergeCell ref="J11:L11"/>
    <mergeCell ref="A11:A12"/>
    <mergeCell ref="K35:O35"/>
    <mergeCell ref="K48:O48"/>
    <mergeCell ref="K49:O49"/>
    <mergeCell ref="K50:O50"/>
    <mergeCell ref="K51:O51"/>
    <mergeCell ref="K52:O52"/>
    <mergeCell ref="K53:O53"/>
    <mergeCell ref="K54:O54"/>
    <mergeCell ref="K55:O55"/>
    <mergeCell ref="K56:O56"/>
    <mergeCell ref="K57:O57"/>
    <mergeCell ref="K58:O58"/>
    <mergeCell ref="K59:O59"/>
    <mergeCell ref="K60:O60"/>
    <mergeCell ref="K61:O61"/>
    <mergeCell ref="K86:O86"/>
    <mergeCell ref="K88:O88"/>
    <mergeCell ref="K99:O99"/>
    <mergeCell ref="K100:O100"/>
    <mergeCell ref="K113:O113"/>
    <mergeCell ref="K114:O114"/>
    <mergeCell ref="K115:O115"/>
    <mergeCell ref="K116:O116"/>
    <mergeCell ref="H164:L164"/>
    <mergeCell ref="K97:O97"/>
    <mergeCell ref="K98:O98"/>
    <mergeCell ref="K101:O101"/>
    <mergeCell ref="K102:O102"/>
    <mergeCell ref="K103:O103"/>
    <mergeCell ref="K104:O104"/>
    <mergeCell ref="K106:O106"/>
    <mergeCell ref="K107:O107"/>
    <mergeCell ref="K108:O108"/>
    <mergeCell ref="K109:O109"/>
    <mergeCell ref="K110:O110"/>
    <mergeCell ref="K111:O111"/>
    <mergeCell ref="K112:O112"/>
    <mergeCell ref="K118:O118"/>
    <mergeCell ref="K119:O119"/>
  </mergeCells>
  <phoneticPr fontId="3" type="noConversion"/>
  <pageMargins left="0.98425196850393704" right="0.19685039370078741" top="0.78740157480314965" bottom="0.78740157480314965" header="0.51181102362204722" footer="0.39370078740157483"/>
  <pageSetup paperSize="9" scale="37" orientation="landscape" r:id="rId1"/>
  <headerFooter alignWithMargins="0">
    <oddHeader xml:space="preserve">&amp;C
&amp;RПродовження додатка 1
</oddHeader>
  </headerFooter>
  <ignoredErrors>
    <ignoredError sqref="C147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BreakPreview" zoomScale="52" zoomScaleNormal="73" zoomScaleSheetLayoutView="52" workbookViewId="0">
      <selection activeCell="F8" sqref="F8"/>
    </sheetView>
  </sheetViews>
  <sheetFormatPr defaultRowHeight="12.75"/>
  <cols>
    <col min="1" max="1" width="86.5703125" customWidth="1"/>
    <col min="2" max="3" width="15.140625" customWidth="1"/>
    <col min="4" max="4" width="25.85546875" customWidth="1"/>
    <col min="5" max="5" width="14" customWidth="1"/>
    <col min="6" max="13" width="16.42578125" customWidth="1"/>
    <col min="14" max="14" width="4.140625" customWidth="1"/>
  </cols>
  <sheetData>
    <row r="1" spans="1:13" ht="3.75" customHeight="1"/>
    <row r="2" spans="1:13" ht="27.75" customHeight="1">
      <c r="A2" s="281" t="s">
        <v>243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</row>
    <row r="3" spans="1:13" ht="13.5" customHeight="1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</row>
    <row r="4" spans="1:13" ht="41.25" customHeight="1">
      <c r="A4" s="284" t="s">
        <v>34</v>
      </c>
      <c r="B4" s="285"/>
      <c r="C4" s="285"/>
      <c r="D4" s="286"/>
      <c r="E4" s="282" t="s">
        <v>35</v>
      </c>
      <c r="F4" s="282" t="s">
        <v>513</v>
      </c>
      <c r="G4" s="282" t="s">
        <v>514</v>
      </c>
      <c r="H4" s="283" t="s">
        <v>418</v>
      </c>
      <c r="I4" s="196" t="s">
        <v>431</v>
      </c>
      <c r="J4" s="196" t="s">
        <v>153</v>
      </c>
      <c r="K4" s="196"/>
      <c r="L4" s="196"/>
      <c r="M4" s="196"/>
    </row>
    <row r="5" spans="1:13" ht="41.25" customHeight="1">
      <c r="A5" s="287"/>
      <c r="B5" s="191"/>
      <c r="C5" s="191"/>
      <c r="D5" s="288"/>
      <c r="E5" s="282"/>
      <c r="F5" s="282"/>
      <c r="G5" s="282"/>
      <c r="H5" s="283"/>
      <c r="I5" s="196"/>
      <c r="J5" s="150" t="s">
        <v>155</v>
      </c>
      <c r="K5" s="150" t="s">
        <v>156</v>
      </c>
      <c r="L5" s="150" t="s">
        <v>157</v>
      </c>
      <c r="M5" s="150" t="s">
        <v>158</v>
      </c>
    </row>
    <row r="6" spans="1:13" ht="18.75">
      <c r="A6" s="299">
        <v>1</v>
      </c>
      <c r="B6" s="300"/>
      <c r="C6" s="300"/>
      <c r="D6" s="301"/>
      <c r="E6" s="149">
        <v>2</v>
      </c>
      <c r="F6" s="149">
        <v>3</v>
      </c>
      <c r="G6" s="149">
        <v>4</v>
      </c>
      <c r="H6" s="149">
        <v>5</v>
      </c>
      <c r="I6" s="149">
        <v>6</v>
      </c>
      <c r="J6" s="149">
        <v>7</v>
      </c>
      <c r="K6" s="149">
        <v>8</v>
      </c>
      <c r="L6" s="149">
        <v>9</v>
      </c>
      <c r="M6" s="149">
        <v>10</v>
      </c>
    </row>
    <row r="7" spans="1:13" ht="18.75" customHeight="1">
      <c r="A7" s="289" t="s">
        <v>246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</row>
    <row r="8" spans="1:13" s="63" customFormat="1" ht="18.75" customHeight="1">
      <c r="A8" s="302" t="s">
        <v>48</v>
      </c>
      <c r="B8" s="303"/>
      <c r="C8" s="303"/>
      <c r="D8" s="304"/>
      <c r="E8" s="8">
        <v>1200</v>
      </c>
      <c r="F8" s="37">
        <f>'[36]I. Фін результат'!C76</f>
        <v>0</v>
      </c>
      <c r="G8" s="37">
        <f>'[36]I. Фін результат'!D76</f>
        <v>0</v>
      </c>
      <c r="H8" s="37">
        <f>'[36]I. Фін результат'!E76</f>
        <v>0</v>
      </c>
      <c r="I8" s="37">
        <f>'[36]I. Фін результат'!F76</f>
        <v>0</v>
      </c>
      <c r="J8" s="37">
        <f>'[36]I. Фін результат'!G76</f>
        <v>0</v>
      </c>
      <c r="K8" s="37">
        <f>'[36]I. Фін результат'!H76</f>
        <v>0</v>
      </c>
      <c r="L8" s="37">
        <f>'[36]I. Фін результат'!I76</f>
        <v>0</v>
      </c>
      <c r="M8" s="37">
        <f>'[36]I. Фін результат'!J76</f>
        <v>0</v>
      </c>
    </row>
    <row r="9" spans="1:13" s="63" customFormat="1" ht="18.75" customHeight="1">
      <c r="A9" s="278" t="s">
        <v>247</v>
      </c>
      <c r="B9" s="279"/>
      <c r="C9" s="279"/>
      <c r="D9" s="280"/>
      <c r="E9" s="133">
        <v>2000</v>
      </c>
      <c r="F9" s="36"/>
      <c r="G9" s="36"/>
      <c r="H9" s="36"/>
      <c r="I9" s="36"/>
      <c r="J9" s="36"/>
      <c r="K9" s="36"/>
      <c r="L9" s="36"/>
      <c r="M9" s="36"/>
    </row>
    <row r="10" spans="1:13" ht="21.75" customHeight="1">
      <c r="A10" s="296" t="s">
        <v>248</v>
      </c>
      <c r="B10" s="297"/>
      <c r="C10" s="297"/>
      <c r="D10" s="298"/>
      <c r="E10" s="60">
        <v>2005</v>
      </c>
      <c r="F10" s="27" t="s">
        <v>160</v>
      </c>
      <c r="G10" s="27" t="s">
        <v>160</v>
      </c>
      <c r="H10" s="27" t="s">
        <v>160</v>
      </c>
      <c r="I10" s="30">
        <f t="shared" ref="I10:I47" si="0">SUM(J10:M10)</f>
        <v>0</v>
      </c>
      <c r="J10" s="27" t="s">
        <v>160</v>
      </c>
      <c r="K10" s="27" t="s">
        <v>160</v>
      </c>
      <c r="L10" s="27" t="s">
        <v>160</v>
      </c>
      <c r="M10" s="27" t="s">
        <v>160</v>
      </c>
    </row>
    <row r="11" spans="1:13" s="63" customFormat="1" ht="39.75" customHeight="1">
      <c r="A11" s="293" t="s">
        <v>249</v>
      </c>
      <c r="B11" s="294"/>
      <c r="C11" s="294"/>
      <c r="D11" s="295"/>
      <c r="E11" s="133">
        <v>2009</v>
      </c>
      <c r="F11" s="37">
        <f>SUM(F9:F10)</f>
        <v>0</v>
      </c>
      <c r="G11" s="37">
        <f t="shared" ref="G11:M11" si="1">SUM(G9:G10)</f>
        <v>0</v>
      </c>
      <c r="H11" s="37">
        <f t="shared" si="1"/>
        <v>0</v>
      </c>
      <c r="I11" s="37">
        <f t="shared" si="1"/>
        <v>0</v>
      </c>
      <c r="J11" s="37">
        <f t="shared" si="1"/>
        <v>0</v>
      </c>
      <c r="K11" s="37">
        <f t="shared" si="1"/>
        <v>0</v>
      </c>
      <c r="L11" s="37">
        <f t="shared" si="1"/>
        <v>0</v>
      </c>
      <c r="M11" s="37">
        <f t="shared" si="1"/>
        <v>0</v>
      </c>
    </row>
    <row r="12" spans="1:13" s="63" customFormat="1" ht="18.75" customHeight="1">
      <c r="A12" s="278" t="s">
        <v>250</v>
      </c>
      <c r="B12" s="279"/>
      <c r="C12" s="279"/>
      <c r="D12" s="280"/>
      <c r="E12" s="133">
        <v>2010</v>
      </c>
      <c r="F12" s="39">
        <f>SUM(F13:F14)</f>
        <v>0</v>
      </c>
      <c r="G12" s="39">
        <f>SUM(G13:G14)</f>
        <v>0</v>
      </c>
      <c r="H12" s="39">
        <f>SUM(H13:H14)</f>
        <v>0</v>
      </c>
      <c r="I12" s="39">
        <f t="shared" si="0"/>
        <v>0</v>
      </c>
      <c r="J12" s="39">
        <f>SUM(J13:J14)</f>
        <v>0</v>
      </c>
      <c r="K12" s="39">
        <f>SUM(K13:K14)</f>
        <v>0</v>
      </c>
      <c r="L12" s="39">
        <f>SUM(L13:L14)</f>
        <v>0</v>
      </c>
      <c r="M12" s="39">
        <f>SUM(M13:M14)</f>
        <v>0</v>
      </c>
    </row>
    <row r="13" spans="1:13" ht="18.75" customHeight="1">
      <c r="A13" s="290" t="s">
        <v>251</v>
      </c>
      <c r="B13" s="291"/>
      <c r="C13" s="291"/>
      <c r="D13" s="292"/>
      <c r="E13" s="60">
        <v>2011</v>
      </c>
      <c r="F13" s="27" t="s">
        <v>160</v>
      </c>
      <c r="G13" s="27" t="s">
        <v>160</v>
      </c>
      <c r="H13" s="27" t="s">
        <v>160</v>
      </c>
      <c r="I13" s="30">
        <f t="shared" si="0"/>
        <v>0</v>
      </c>
      <c r="J13" s="27" t="s">
        <v>160</v>
      </c>
      <c r="K13" s="27" t="s">
        <v>160</v>
      </c>
      <c r="L13" s="27" t="s">
        <v>160</v>
      </c>
      <c r="M13" s="27" t="s">
        <v>160</v>
      </c>
    </row>
    <row r="14" spans="1:13" ht="40.5" customHeight="1">
      <c r="A14" s="290" t="s">
        <v>252</v>
      </c>
      <c r="B14" s="291"/>
      <c r="C14" s="291"/>
      <c r="D14" s="292"/>
      <c r="E14" s="60">
        <v>2012</v>
      </c>
      <c r="F14" s="27" t="s">
        <v>160</v>
      </c>
      <c r="G14" s="27" t="s">
        <v>160</v>
      </c>
      <c r="H14" s="27" t="s">
        <v>160</v>
      </c>
      <c r="I14" s="30">
        <f t="shared" si="0"/>
        <v>0</v>
      </c>
      <c r="J14" s="27" t="s">
        <v>160</v>
      </c>
      <c r="K14" s="27" t="s">
        <v>160</v>
      </c>
      <c r="L14" s="27" t="s">
        <v>160</v>
      </c>
      <c r="M14" s="27" t="s">
        <v>160</v>
      </c>
    </row>
    <row r="15" spans="1:13" ht="18.75" customHeight="1">
      <c r="A15" s="290" t="s">
        <v>253</v>
      </c>
      <c r="B15" s="291"/>
      <c r="C15" s="291"/>
      <c r="D15" s="292"/>
      <c r="E15" s="60" t="s">
        <v>254</v>
      </c>
      <c r="F15" s="27" t="s">
        <v>160</v>
      </c>
      <c r="G15" s="27" t="s">
        <v>160</v>
      </c>
      <c r="H15" s="27" t="s">
        <v>160</v>
      </c>
      <c r="I15" s="30">
        <f t="shared" si="0"/>
        <v>0</v>
      </c>
      <c r="J15" s="27" t="s">
        <v>160</v>
      </c>
      <c r="K15" s="27" t="s">
        <v>160</v>
      </c>
      <c r="L15" s="27" t="s">
        <v>160</v>
      </c>
      <c r="M15" s="27" t="s">
        <v>160</v>
      </c>
    </row>
    <row r="16" spans="1:13" ht="18.75" customHeight="1">
      <c r="A16" s="290" t="s">
        <v>255</v>
      </c>
      <c r="B16" s="291"/>
      <c r="C16" s="291"/>
      <c r="D16" s="292"/>
      <c r="E16" s="60">
        <v>2020</v>
      </c>
      <c r="F16" s="27"/>
      <c r="G16" s="27"/>
      <c r="H16" s="27"/>
      <c r="I16" s="30">
        <f t="shared" si="0"/>
        <v>0</v>
      </c>
      <c r="J16" s="27"/>
      <c r="K16" s="27"/>
      <c r="L16" s="27"/>
      <c r="M16" s="27"/>
    </row>
    <row r="17" spans="1:13" ht="18.75" customHeight="1">
      <c r="A17" s="275" t="s">
        <v>256</v>
      </c>
      <c r="B17" s="276"/>
      <c r="C17" s="276"/>
      <c r="D17" s="277"/>
      <c r="E17" s="60">
        <v>2030</v>
      </c>
      <c r="F17" s="27" t="s">
        <v>160</v>
      </c>
      <c r="G17" s="27" t="s">
        <v>160</v>
      </c>
      <c r="H17" s="27" t="s">
        <v>160</v>
      </c>
      <c r="I17" s="30">
        <f t="shared" si="0"/>
        <v>0</v>
      </c>
      <c r="J17" s="27" t="s">
        <v>160</v>
      </c>
      <c r="K17" s="27" t="s">
        <v>160</v>
      </c>
      <c r="L17" s="27" t="s">
        <v>160</v>
      </c>
      <c r="M17" s="27" t="s">
        <v>160</v>
      </c>
    </row>
    <row r="18" spans="1:13" ht="18.75" customHeight="1">
      <c r="A18" s="275" t="s">
        <v>257</v>
      </c>
      <c r="B18" s="276"/>
      <c r="C18" s="276"/>
      <c r="D18" s="277"/>
      <c r="E18" s="60">
        <v>2031</v>
      </c>
      <c r="F18" s="27" t="s">
        <v>160</v>
      </c>
      <c r="G18" s="27" t="s">
        <v>160</v>
      </c>
      <c r="H18" s="27" t="s">
        <v>160</v>
      </c>
      <c r="I18" s="30">
        <f t="shared" si="0"/>
        <v>0</v>
      </c>
      <c r="J18" s="27" t="s">
        <v>160</v>
      </c>
      <c r="K18" s="27" t="s">
        <v>160</v>
      </c>
      <c r="L18" s="27" t="s">
        <v>160</v>
      </c>
      <c r="M18" s="27" t="s">
        <v>160</v>
      </c>
    </row>
    <row r="19" spans="1:13" ht="18.75" customHeight="1">
      <c r="A19" s="275" t="s">
        <v>258</v>
      </c>
      <c r="B19" s="276"/>
      <c r="C19" s="276"/>
      <c r="D19" s="277"/>
      <c r="E19" s="60">
        <v>2040</v>
      </c>
      <c r="F19" s="27" t="s">
        <v>160</v>
      </c>
      <c r="G19" s="27" t="s">
        <v>160</v>
      </c>
      <c r="H19" s="27" t="s">
        <v>160</v>
      </c>
      <c r="I19" s="30">
        <f t="shared" si="0"/>
        <v>0</v>
      </c>
      <c r="J19" s="27" t="s">
        <v>160</v>
      </c>
      <c r="K19" s="27" t="s">
        <v>160</v>
      </c>
      <c r="L19" s="27" t="s">
        <v>160</v>
      </c>
      <c r="M19" s="27" t="s">
        <v>160</v>
      </c>
    </row>
    <row r="20" spans="1:13" ht="18.75" customHeight="1">
      <c r="A20" s="275" t="s">
        <v>259</v>
      </c>
      <c r="B20" s="276"/>
      <c r="C20" s="276"/>
      <c r="D20" s="277"/>
      <c r="E20" s="60">
        <v>2050</v>
      </c>
      <c r="F20" s="27" t="s">
        <v>160</v>
      </c>
      <c r="G20" s="27" t="s">
        <v>160</v>
      </c>
      <c r="H20" s="27" t="s">
        <v>160</v>
      </c>
      <c r="I20" s="30">
        <f t="shared" si="0"/>
        <v>0</v>
      </c>
      <c r="J20" s="27" t="s">
        <v>160</v>
      </c>
      <c r="K20" s="27" t="s">
        <v>160</v>
      </c>
      <c r="L20" s="27" t="s">
        <v>160</v>
      </c>
      <c r="M20" s="27" t="s">
        <v>160</v>
      </c>
    </row>
    <row r="21" spans="1:13" ht="18.75" customHeight="1">
      <c r="A21" s="275" t="s">
        <v>260</v>
      </c>
      <c r="B21" s="276"/>
      <c r="C21" s="276"/>
      <c r="D21" s="277"/>
      <c r="E21" s="60">
        <v>2060</v>
      </c>
      <c r="F21" s="27" t="s">
        <v>160</v>
      </c>
      <c r="G21" s="27" t="s">
        <v>160</v>
      </c>
      <c r="H21" s="27" t="s">
        <v>160</v>
      </c>
      <c r="I21" s="30">
        <f t="shared" si="0"/>
        <v>0</v>
      </c>
      <c r="J21" s="27" t="s">
        <v>160</v>
      </c>
      <c r="K21" s="27" t="s">
        <v>160</v>
      </c>
      <c r="L21" s="27" t="s">
        <v>160</v>
      </c>
      <c r="M21" s="27" t="s">
        <v>160</v>
      </c>
    </row>
    <row r="22" spans="1:13" s="63" customFormat="1" ht="24.75" customHeight="1">
      <c r="A22" s="278" t="s">
        <v>261</v>
      </c>
      <c r="B22" s="279"/>
      <c r="C22" s="279"/>
      <c r="D22" s="280"/>
      <c r="E22" s="133">
        <v>2070</v>
      </c>
      <c r="F22" s="37">
        <f t="shared" ref="F22:M22" si="2">SUM(F8,F11:F12,F16:F17,F19:F21)</f>
        <v>0</v>
      </c>
      <c r="G22" s="37">
        <f t="shared" si="2"/>
        <v>0</v>
      </c>
      <c r="H22" s="37">
        <f t="shared" si="2"/>
        <v>0</v>
      </c>
      <c r="I22" s="37">
        <f t="shared" si="2"/>
        <v>0</v>
      </c>
      <c r="J22" s="37">
        <f t="shared" si="2"/>
        <v>0</v>
      </c>
      <c r="K22" s="37">
        <f t="shared" si="2"/>
        <v>0</v>
      </c>
      <c r="L22" s="37">
        <f t="shared" si="2"/>
        <v>0</v>
      </c>
      <c r="M22" s="37">
        <f t="shared" si="2"/>
        <v>0</v>
      </c>
    </row>
    <row r="23" spans="1:13" ht="27.75" customHeight="1">
      <c r="A23" s="289" t="s">
        <v>262</v>
      </c>
      <c r="B23" s="289"/>
      <c r="C23" s="289"/>
      <c r="D23" s="289"/>
      <c r="E23" s="289"/>
      <c r="F23" s="289"/>
      <c r="G23" s="289"/>
      <c r="H23" s="289"/>
      <c r="I23" s="289"/>
      <c r="J23" s="289"/>
      <c r="K23" s="289"/>
      <c r="L23" s="289"/>
      <c r="M23" s="289"/>
    </row>
    <row r="24" spans="1:13" ht="24.75" customHeight="1">
      <c r="A24" s="278" t="s">
        <v>263</v>
      </c>
      <c r="B24" s="279"/>
      <c r="C24" s="279"/>
      <c r="D24" s="280"/>
      <c r="E24" s="133">
        <v>2110</v>
      </c>
      <c r="F24" s="37">
        <f>SUM(F25:F33)</f>
        <v>15772</v>
      </c>
      <c r="G24" s="37">
        <f>SUM(G25:G33)</f>
        <v>15752</v>
      </c>
      <c r="H24" s="37">
        <f>SUM(H25:H33)</f>
        <v>14996</v>
      </c>
      <c r="I24" s="39">
        <f t="shared" si="0"/>
        <v>15752</v>
      </c>
      <c r="J24" s="37">
        <f>SUM(J25:J33)</f>
        <v>3937</v>
      </c>
      <c r="K24" s="37">
        <f>SUM(K25:K33)</f>
        <v>3937</v>
      </c>
      <c r="L24" s="37">
        <f>SUM(L25:L33)</f>
        <v>3939</v>
      </c>
      <c r="M24" s="37">
        <f>SUM(M25:M33)</f>
        <v>3939</v>
      </c>
    </row>
    <row r="25" spans="1:13" ht="18.75" customHeight="1">
      <c r="A25" s="290" t="s">
        <v>50</v>
      </c>
      <c r="B25" s="291"/>
      <c r="C25" s="291"/>
      <c r="D25" s="292"/>
      <c r="E25" s="60">
        <v>2111</v>
      </c>
      <c r="F25" s="27">
        <v>358</v>
      </c>
      <c r="G25" s="27">
        <v>358</v>
      </c>
      <c r="H25" s="27">
        <v>490</v>
      </c>
      <c r="I25" s="30">
        <f t="shared" si="0"/>
        <v>358</v>
      </c>
      <c r="J25" s="27">
        <v>89</v>
      </c>
      <c r="K25" s="27">
        <v>89</v>
      </c>
      <c r="L25" s="27">
        <v>90</v>
      </c>
      <c r="M25" s="27">
        <v>90</v>
      </c>
    </row>
    <row r="26" spans="1:13" ht="18.75" customHeight="1">
      <c r="A26" s="290" t="s">
        <v>51</v>
      </c>
      <c r="B26" s="291"/>
      <c r="C26" s="291"/>
      <c r="D26" s="292"/>
      <c r="E26" s="60">
        <v>2112</v>
      </c>
      <c r="F26" s="27">
        <v>12372</v>
      </c>
      <c r="G26" s="27">
        <v>12609</v>
      </c>
      <c r="H26" s="27">
        <v>11566</v>
      </c>
      <c r="I26" s="30">
        <f t="shared" si="0"/>
        <v>12609</v>
      </c>
      <c r="J26" s="27">
        <v>3152</v>
      </c>
      <c r="K26" s="27">
        <v>3152</v>
      </c>
      <c r="L26" s="27">
        <v>3152</v>
      </c>
      <c r="M26" s="27">
        <v>3153</v>
      </c>
    </row>
    <row r="27" spans="1:13" ht="18.75" customHeight="1">
      <c r="A27" s="275" t="s">
        <v>52</v>
      </c>
      <c r="B27" s="276"/>
      <c r="C27" s="276"/>
      <c r="D27" s="277"/>
      <c r="E27" s="17">
        <v>2113</v>
      </c>
      <c r="F27" s="27" t="s">
        <v>160</v>
      </c>
      <c r="G27" s="27" t="s">
        <v>160</v>
      </c>
      <c r="H27" s="27" t="s">
        <v>160</v>
      </c>
      <c r="I27" s="30">
        <f>SUM(J27:M27)</f>
        <v>0</v>
      </c>
      <c r="J27" s="27" t="s">
        <v>160</v>
      </c>
      <c r="K27" s="27" t="s">
        <v>160</v>
      </c>
      <c r="L27" s="27" t="s">
        <v>160</v>
      </c>
      <c r="M27" s="27" t="s">
        <v>160</v>
      </c>
    </row>
    <row r="28" spans="1:13" ht="18.75" customHeight="1">
      <c r="A28" s="275" t="s">
        <v>264</v>
      </c>
      <c r="B28" s="276"/>
      <c r="C28" s="276"/>
      <c r="D28" s="277"/>
      <c r="E28" s="17">
        <v>2114</v>
      </c>
      <c r="F28" s="27"/>
      <c r="G28" s="27"/>
      <c r="H28" s="27"/>
      <c r="I28" s="30">
        <f t="shared" si="0"/>
        <v>0</v>
      </c>
      <c r="J28" s="27"/>
      <c r="K28" s="27"/>
      <c r="L28" s="27"/>
      <c r="M28" s="27"/>
    </row>
    <row r="29" spans="1:13" ht="18.75" customHeight="1">
      <c r="A29" s="275" t="s">
        <v>53</v>
      </c>
      <c r="B29" s="276"/>
      <c r="C29" s="276"/>
      <c r="D29" s="277"/>
      <c r="E29" s="17">
        <v>2115</v>
      </c>
      <c r="F29" s="27"/>
      <c r="G29" s="27"/>
      <c r="H29" s="27"/>
      <c r="I29" s="30">
        <f t="shared" si="0"/>
        <v>0</v>
      </c>
      <c r="J29" s="27"/>
      <c r="K29" s="27"/>
      <c r="L29" s="27"/>
      <c r="M29" s="27"/>
    </row>
    <row r="30" spans="1:13" ht="18.75" customHeight="1">
      <c r="A30" s="275" t="s">
        <v>265</v>
      </c>
      <c r="B30" s="276"/>
      <c r="C30" s="276"/>
      <c r="D30" s="277"/>
      <c r="E30" s="17">
        <v>2116</v>
      </c>
      <c r="F30" s="27"/>
      <c r="G30" s="27"/>
      <c r="H30" s="27"/>
      <c r="I30" s="30">
        <f t="shared" si="0"/>
        <v>0</v>
      </c>
      <c r="J30" s="27"/>
      <c r="K30" s="27"/>
      <c r="L30" s="27"/>
      <c r="M30" s="27"/>
    </row>
    <row r="31" spans="1:13" ht="18.75" customHeight="1">
      <c r="A31" s="275" t="s">
        <v>266</v>
      </c>
      <c r="B31" s="276"/>
      <c r="C31" s="276"/>
      <c r="D31" s="277"/>
      <c r="E31" s="17">
        <v>2117</v>
      </c>
      <c r="F31" s="27">
        <v>2168</v>
      </c>
      <c r="G31" s="27">
        <v>1987</v>
      </c>
      <c r="H31" s="27">
        <v>2089</v>
      </c>
      <c r="I31" s="30">
        <f t="shared" si="0"/>
        <v>1987</v>
      </c>
      <c r="J31" s="27">
        <v>497</v>
      </c>
      <c r="K31" s="27">
        <v>497</v>
      </c>
      <c r="L31" s="27">
        <v>497</v>
      </c>
      <c r="M31" s="27">
        <v>496</v>
      </c>
    </row>
    <row r="32" spans="1:13" ht="18.75" customHeight="1">
      <c r="A32" s="275" t="s">
        <v>267</v>
      </c>
      <c r="B32" s="276"/>
      <c r="C32" s="276"/>
      <c r="D32" s="277"/>
      <c r="E32" s="17">
        <v>2118</v>
      </c>
      <c r="F32" s="27"/>
      <c r="G32" s="27"/>
      <c r="H32" s="27"/>
      <c r="I32" s="30">
        <f t="shared" si="0"/>
        <v>0</v>
      </c>
      <c r="J32" s="27"/>
      <c r="K32" s="27"/>
      <c r="L32" s="27"/>
      <c r="M32" s="27"/>
    </row>
    <row r="33" spans="1:13" ht="18.75" customHeight="1">
      <c r="A33" s="275" t="s">
        <v>268</v>
      </c>
      <c r="B33" s="276"/>
      <c r="C33" s="276"/>
      <c r="D33" s="277"/>
      <c r="E33" s="17">
        <v>2119</v>
      </c>
      <c r="F33" s="27">
        <v>874</v>
      </c>
      <c r="G33" s="27">
        <v>798</v>
      </c>
      <c r="H33" s="27">
        <v>851</v>
      </c>
      <c r="I33" s="30">
        <f t="shared" si="0"/>
        <v>798</v>
      </c>
      <c r="J33" s="27">
        <v>199</v>
      </c>
      <c r="K33" s="27">
        <v>199</v>
      </c>
      <c r="L33" s="27">
        <v>200</v>
      </c>
      <c r="M33" s="27">
        <v>200</v>
      </c>
    </row>
    <row r="34" spans="1:13" ht="24" customHeight="1">
      <c r="A34" s="278" t="s">
        <v>269</v>
      </c>
      <c r="B34" s="279"/>
      <c r="C34" s="279"/>
      <c r="D34" s="280"/>
      <c r="E34" s="35">
        <v>2120</v>
      </c>
      <c r="F34" s="37">
        <f>SUM(F35:F38)</f>
        <v>9047</v>
      </c>
      <c r="G34" s="37">
        <f>SUM(G35:G38)</f>
        <v>9014</v>
      </c>
      <c r="H34" s="37">
        <f>SUM(H35:H38)</f>
        <v>11010</v>
      </c>
      <c r="I34" s="39">
        <f t="shared" si="0"/>
        <v>10760</v>
      </c>
      <c r="J34" s="37">
        <f>SUM(J35:J38)</f>
        <v>2690</v>
      </c>
      <c r="K34" s="37">
        <f>SUM(K35:K38)</f>
        <v>2690</v>
      </c>
      <c r="L34" s="37">
        <f>SUM(L35:L38)</f>
        <v>2690</v>
      </c>
      <c r="M34" s="37">
        <f>SUM(M35:M38)</f>
        <v>2690</v>
      </c>
    </row>
    <row r="35" spans="1:13" ht="18.600000000000001" customHeight="1">
      <c r="A35" s="275" t="s">
        <v>267</v>
      </c>
      <c r="B35" s="276"/>
      <c r="C35" s="276"/>
      <c r="D35" s="277"/>
      <c r="E35" s="17">
        <v>2121</v>
      </c>
      <c r="F35" s="27">
        <v>8302</v>
      </c>
      <c r="G35" s="27">
        <v>8336</v>
      </c>
      <c r="H35" s="27">
        <v>8586</v>
      </c>
      <c r="I35" s="30">
        <f t="shared" si="0"/>
        <v>8336</v>
      </c>
      <c r="J35" s="27">
        <v>2084</v>
      </c>
      <c r="K35" s="27">
        <v>2084</v>
      </c>
      <c r="L35" s="27">
        <v>2084</v>
      </c>
      <c r="M35" s="27">
        <v>2084</v>
      </c>
    </row>
    <row r="36" spans="1:13" ht="18.600000000000001" customHeight="1">
      <c r="A36" s="275" t="s">
        <v>270</v>
      </c>
      <c r="B36" s="276"/>
      <c r="C36" s="276"/>
      <c r="D36" s="277"/>
      <c r="E36" s="17">
        <v>2122</v>
      </c>
      <c r="F36" s="27"/>
      <c r="G36" s="27"/>
      <c r="H36" s="27"/>
      <c r="I36" s="30">
        <f t="shared" si="0"/>
        <v>0</v>
      </c>
      <c r="J36" s="27"/>
      <c r="K36" s="27"/>
      <c r="L36" s="27"/>
      <c r="M36" s="27"/>
    </row>
    <row r="37" spans="1:13" ht="18.600000000000001" customHeight="1">
      <c r="A37" s="275" t="s">
        <v>271</v>
      </c>
      <c r="B37" s="276"/>
      <c r="C37" s="276"/>
      <c r="D37" s="277"/>
      <c r="E37" s="17">
        <v>2123</v>
      </c>
      <c r="F37" s="27"/>
      <c r="G37" s="27"/>
      <c r="H37" s="27"/>
      <c r="I37" s="30">
        <f t="shared" si="0"/>
        <v>0</v>
      </c>
      <c r="J37" s="27"/>
      <c r="K37" s="27"/>
      <c r="L37" s="27"/>
      <c r="M37" s="27"/>
    </row>
    <row r="38" spans="1:13" ht="18.600000000000001" customHeight="1">
      <c r="A38" s="275" t="s">
        <v>268</v>
      </c>
      <c r="B38" s="276"/>
      <c r="C38" s="276"/>
      <c r="D38" s="277"/>
      <c r="E38" s="17">
        <v>2124</v>
      </c>
      <c r="F38" s="27">
        <v>745</v>
      </c>
      <c r="G38" s="27">
        <v>678</v>
      </c>
      <c r="H38" s="27">
        <v>2424</v>
      </c>
      <c r="I38" s="30">
        <f t="shared" si="0"/>
        <v>2424</v>
      </c>
      <c r="J38" s="27">
        <v>606</v>
      </c>
      <c r="K38" s="27">
        <v>606</v>
      </c>
      <c r="L38" s="27">
        <v>606</v>
      </c>
      <c r="M38" s="27">
        <v>606</v>
      </c>
    </row>
    <row r="39" spans="1:13" ht="24" customHeight="1">
      <c r="A39" s="278" t="s">
        <v>272</v>
      </c>
      <c r="B39" s="279"/>
      <c r="C39" s="279"/>
      <c r="D39" s="280"/>
      <c r="E39" s="35">
        <v>2130</v>
      </c>
      <c r="F39" s="37">
        <f>SUM(F40:F43)</f>
        <v>9658</v>
      </c>
      <c r="G39" s="37">
        <f>SUM(G40:G43)</f>
        <v>9705</v>
      </c>
      <c r="H39" s="37">
        <f>SUM(H40:H43)</f>
        <v>10380</v>
      </c>
      <c r="I39" s="39">
        <f t="shared" si="0"/>
        <v>9705</v>
      </c>
      <c r="J39" s="37">
        <f>SUM(J40:J43)</f>
        <v>2426</v>
      </c>
      <c r="K39" s="37">
        <f>SUM(K40:K43)</f>
        <v>2426</v>
      </c>
      <c r="L39" s="37">
        <f>SUM(L40:L43)</f>
        <v>2426</v>
      </c>
      <c r="M39" s="37">
        <f>SUM(M40:M43)</f>
        <v>2427</v>
      </c>
    </row>
    <row r="40" spans="1:13" ht="41.25" customHeight="1">
      <c r="A40" s="275" t="s">
        <v>54</v>
      </c>
      <c r="B40" s="276"/>
      <c r="C40" s="276"/>
      <c r="D40" s="277"/>
      <c r="E40" s="17">
        <v>2131</v>
      </c>
      <c r="F40" s="27"/>
      <c r="G40" s="27"/>
      <c r="H40" s="27"/>
      <c r="I40" s="30">
        <f t="shared" si="0"/>
        <v>0</v>
      </c>
      <c r="J40" s="27"/>
      <c r="K40" s="27"/>
      <c r="L40" s="27"/>
      <c r="M40" s="27"/>
    </row>
    <row r="41" spans="1:13" ht="18.75" customHeight="1">
      <c r="A41" s="275" t="s">
        <v>273</v>
      </c>
      <c r="B41" s="276"/>
      <c r="C41" s="276"/>
      <c r="D41" s="277"/>
      <c r="E41" s="17">
        <v>2132</v>
      </c>
      <c r="F41" s="27"/>
      <c r="G41" s="27"/>
      <c r="H41" s="27"/>
      <c r="I41" s="30">
        <f t="shared" si="0"/>
        <v>0</v>
      </c>
      <c r="J41" s="27"/>
      <c r="K41" s="27"/>
      <c r="L41" s="27"/>
      <c r="M41" s="27"/>
    </row>
    <row r="42" spans="1:13" ht="18.75" customHeight="1">
      <c r="A42" s="275" t="s">
        <v>274</v>
      </c>
      <c r="B42" s="276"/>
      <c r="C42" s="276"/>
      <c r="D42" s="277"/>
      <c r="E42" s="17">
        <v>2133</v>
      </c>
      <c r="F42" s="27">
        <v>9658</v>
      </c>
      <c r="G42" s="27">
        <v>9705</v>
      </c>
      <c r="H42" s="27">
        <v>10380</v>
      </c>
      <c r="I42" s="30">
        <f t="shared" si="0"/>
        <v>9705</v>
      </c>
      <c r="J42" s="27">
        <v>2426</v>
      </c>
      <c r="K42" s="27">
        <v>2426</v>
      </c>
      <c r="L42" s="27">
        <v>2426</v>
      </c>
      <c r="M42" s="27">
        <v>2427</v>
      </c>
    </row>
    <row r="43" spans="1:13" ht="18.75" customHeight="1">
      <c r="A43" s="275" t="s">
        <v>275</v>
      </c>
      <c r="B43" s="276"/>
      <c r="C43" s="276"/>
      <c r="D43" s="277"/>
      <c r="E43" s="17">
        <v>2134</v>
      </c>
      <c r="F43" s="27"/>
      <c r="G43" s="27"/>
      <c r="H43" s="27"/>
      <c r="I43" s="30">
        <f t="shared" si="0"/>
        <v>0</v>
      </c>
      <c r="J43" s="27"/>
      <c r="K43" s="27"/>
      <c r="L43" s="27"/>
      <c r="M43" s="27"/>
    </row>
    <row r="44" spans="1:13" ht="18.75" customHeight="1">
      <c r="A44" s="278" t="s">
        <v>276</v>
      </c>
      <c r="B44" s="279"/>
      <c r="C44" s="279"/>
      <c r="D44" s="280"/>
      <c r="E44" s="35">
        <v>2140</v>
      </c>
      <c r="F44" s="37">
        <f>SUM(F45,F46)</f>
        <v>0</v>
      </c>
      <c r="G44" s="37">
        <f>SUM(G45,G46)</f>
        <v>0</v>
      </c>
      <c r="H44" s="37">
        <f>SUM(H45,H46)</f>
        <v>0</v>
      </c>
      <c r="I44" s="39">
        <f t="shared" si="0"/>
        <v>0</v>
      </c>
      <c r="J44" s="37">
        <v>0</v>
      </c>
      <c r="K44" s="37">
        <v>0</v>
      </c>
      <c r="L44" s="37">
        <v>0</v>
      </c>
      <c r="M44" s="37">
        <v>0</v>
      </c>
    </row>
    <row r="45" spans="1:13" ht="37.5" customHeight="1">
      <c r="A45" s="275" t="s">
        <v>277</v>
      </c>
      <c r="B45" s="276"/>
      <c r="C45" s="276"/>
      <c r="D45" s="277"/>
      <c r="E45" s="17">
        <v>2141</v>
      </c>
      <c r="F45" s="27"/>
      <c r="G45" s="27"/>
      <c r="H45" s="27"/>
      <c r="I45" s="30">
        <f t="shared" si="0"/>
        <v>0</v>
      </c>
      <c r="J45" s="27"/>
      <c r="K45" s="27"/>
      <c r="L45" s="27"/>
      <c r="M45" s="27"/>
    </row>
    <row r="46" spans="1:13" ht="18.75" customHeight="1">
      <c r="A46" s="275" t="s">
        <v>278</v>
      </c>
      <c r="B46" s="276"/>
      <c r="C46" s="276"/>
      <c r="D46" s="277"/>
      <c r="E46" s="17">
        <v>2142</v>
      </c>
      <c r="F46" s="27"/>
      <c r="G46" s="27"/>
      <c r="H46" s="27"/>
      <c r="I46" s="30">
        <f t="shared" si="0"/>
        <v>0</v>
      </c>
      <c r="J46" s="27"/>
      <c r="K46" s="27"/>
      <c r="L46" s="27"/>
      <c r="M46" s="27"/>
    </row>
    <row r="47" spans="1:13" ht="26.25" customHeight="1">
      <c r="A47" s="278" t="s">
        <v>55</v>
      </c>
      <c r="B47" s="279"/>
      <c r="C47" s="279"/>
      <c r="D47" s="280"/>
      <c r="E47" s="35">
        <v>2200</v>
      </c>
      <c r="F47" s="37">
        <f>SUM(F24,F34,F39,F44)</f>
        <v>34477</v>
      </c>
      <c r="G47" s="37">
        <f>SUM(G24,G34,G39,G44)</f>
        <v>34471</v>
      </c>
      <c r="H47" s="37">
        <f>SUM(H24,H34,H39,H44)</f>
        <v>36386</v>
      </c>
      <c r="I47" s="39">
        <f t="shared" si="0"/>
        <v>36217</v>
      </c>
      <c r="J47" s="37">
        <f>SUM(J24,J34,J39,J44)</f>
        <v>9053</v>
      </c>
      <c r="K47" s="37">
        <f>SUM(K24,K34,K39,K44)</f>
        <v>9053</v>
      </c>
      <c r="L47" s="37">
        <f>SUM(L24,L34,L39,L44)</f>
        <v>9055</v>
      </c>
      <c r="M47" s="37">
        <f>SUM(M24,M34,M39,M44)</f>
        <v>9056</v>
      </c>
    </row>
    <row r="48" spans="1:13" ht="15" customHeight="1">
      <c r="A48" s="55"/>
      <c r="B48" s="55"/>
      <c r="C48" s="55"/>
      <c r="D48" s="55"/>
      <c r="E48" s="54"/>
      <c r="F48" s="56"/>
      <c r="G48" s="57"/>
      <c r="H48" s="57"/>
      <c r="I48" s="56"/>
      <c r="J48" s="57"/>
      <c r="K48" s="57"/>
      <c r="L48" s="57"/>
      <c r="M48" s="57"/>
    </row>
    <row r="49" spans="1:13" ht="11.25" customHeight="1">
      <c r="A49" s="55"/>
      <c r="B49" s="55"/>
      <c r="C49" s="55"/>
      <c r="D49" s="55"/>
      <c r="E49" s="54"/>
      <c r="F49" s="56"/>
      <c r="G49" s="57"/>
      <c r="H49" s="57"/>
      <c r="I49" s="56"/>
      <c r="J49" s="57"/>
      <c r="K49" s="57"/>
      <c r="L49" s="57"/>
      <c r="M49" s="57"/>
    </row>
    <row r="50" spans="1:13" ht="11.25" customHeight="1">
      <c r="A50" s="55"/>
      <c r="B50" s="55"/>
      <c r="C50" s="55"/>
      <c r="D50" s="55"/>
      <c r="E50" s="54"/>
      <c r="F50" s="56"/>
      <c r="G50" s="57"/>
      <c r="H50" s="57"/>
      <c r="I50" s="56"/>
      <c r="J50" s="57"/>
      <c r="K50" s="57"/>
      <c r="L50" s="57"/>
      <c r="M50" s="57"/>
    </row>
    <row r="51" spans="1:13" ht="20.100000000000001" customHeight="1">
      <c r="A51" s="179" t="s">
        <v>512</v>
      </c>
      <c r="B51" s="154"/>
      <c r="C51" s="154"/>
      <c r="D51" s="182"/>
      <c r="E51" s="183"/>
      <c r="F51" s="184"/>
      <c r="G51" s="184"/>
      <c r="H51" s="184"/>
      <c r="I51" s="102"/>
      <c r="J51" s="98"/>
      <c r="K51" s="308" t="s">
        <v>510</v>
      </c>
      <c r="L51" s="308"/>
      <c r="M51" s="308"/>
    </row>
    <row r="52" spans="1:13" ht="20.100000000000001" customHeight="1">
      <c r="A52" s="181" t="s">
        <v>138</v>
      </c>
      <c r="B52" s="180"/>
      <c r="C52" s="180"/>
      <c r="D52" s="305" t="s">
        <v>139</v>
      </c>
      <c r="E52" s="305"/>
      <c r="F52" s="305"/>
      <c r="G52" s="305"/>
      <c r="H52" s="305"/>
      <c r="I52" s="97"/>
      <c r="J52" s="180"/>
      <c r="K52" s="307" t="s">
        <v>140</v>
      </c>
      <c r="L52" s="307"/>
      <c r="M52" s="307"/>
    </row>
    <row r="53" spans="1:13" ht="20.100000000000001" customHeight="1">
      <c r="A53" s="97"/>
      <c r="B53" s="97"/>
      <c r="C53" s="97"/>
      <c r="D53" s="97"/>
      <c r="E53" s="100"/>
      <c r="F53" s="97"/>
      <c r="G53" s="97"/>
      <c r="H53" s="97"/>
      <c r="I53" s="97"/>
      <c r="J53" s="97"/>
      <c r="K53" s="171"/>
      <c r="L53" s="171"/>
      <c r="M53" s="171"/>
    </row>
    <row r="54" spans="1:13" ht="20.100000000000001" customHeight="1">
      <c r="A54" s="97"/>
      <c r="B54" s="97"/>
      <c r="C54" s="97"/>
      <c r="D54" s="97"/>
      <c r="E54" s="100"/>
      <c r="F54" s="97"/>
      <c r="G54" s="97"/>
      <c r="H54" s="97"/>
      <c r="I54" s="97"/>
      <c r="J54" s="97"/>
      <c r="K54" s="171"/>
      <c r="L54" s="171"/>
      <c r="M54" s="171"/>
    </row>
    <row r="55" spans="1:13" ht="20.100000000000001" customHeight="1">
      <c r="A55" s="97"/>
      <c r="B55" s="97"/>
      <c r="C55" s="97"/>
      <c r="D55" s="97"/>
      <c r="E55" s="100"/>
      <c r="F55" s="97"/>
      <c r="G55" s="97"/>
      <c r="H55" s="97"/>
      <c r="I55" s="97"/>
      <c r="J55" s="97"/>
      <c r="K55" s="171"/>
      <c r="L55" s="171"/>
      <c r="M55" s="171"/>
    </row>
    <row r="56" spans="1:13" ht="20.100000000000001" customHeight="1">
      <c r="A56" t="s">
        <v>517</v>
      </c>
      <c r="B56" s="97"/>
      <c r="C56" s="97"/>
      <c r="D56" s="97"/>
      <c r="E56" s="100"/>
      <c r="F56" s="97"/>
      <c r="G56" s="97"/>
      <c r="H56" s="97"/>
      <c r="I56" s="97"/>
      <c r="J56" s="97"/>
      <c r="K56" s="171"/>
      <c r="L56" s="171"/>
      <c r="M56" s="171"/>
    </row>
    <row r="57" spans="1:13" ht="20.100000000000001" customHeight="1">
      <c r="A57" t="s">
        <v>518</v>
      </c>
      <c r="B57" s="97"/>
      <c r="C57" s="97"/>
      <c r="D57" s="97"/>
      <c r="E57" s="100"/>
      <c r="F57" s="97"/>
      <c r="G57" s="97"/>
      <c r="H57" s="97"/>
      <c r="I57" s="97"/>
      <c r="J57" s="97"/>
      <c r="K57" s="171"/>
      <c r="L57" s="171"/>
      <c r="M57" s="171"/>
    </row>
    <row r="58" spans="1:13" ht="20.100000000000001" customHeight="1">
      <c r="A58" t="s">
        <v>519</v>
      </c>
      <c r="B58" s="97"/>
      <c r="C58" s="97"/>
      <c r="D58" s="97"/>
      <c r="E58" s="100"/>
      <c r="F58" s="97"/>
      <c r="G58" s="97"/>
      <c r="H58" s="97"/>
      <c r="I58" s="97"/>
      <c r="J58" s="97"/>
      <c r="K58" s="171"/>
      <c r="L58" s="171"/>
      <c r="M58" s="171"/>
    </row>
    <row r="59" spans="1:13" ht="20.100000000000001" customHeight="1">
      <c r="A59" s="97"/>
      <c r="B59" s="97"/>
      <c r="C59" s="97"/>
      <c r="D59" s="97"/>
      <c r="E59" s="100"/>
      <c r="F59" s="306"/>
      <c r="G59" s="306"/>
      <c r="H59" s="306"/>
      <c r="I59" s="306"/>
      <c r="J59" s="97"/>
      <c r="K59" s="226"/>
      <c r="L59" s="226"/>
      <c r="M59" s="226"/>
    </row>
  </sheetData>
  <mergeCells count="55">
    <mergeCell ref="D52:H52"/>
    <mergeCell ref="A38:D38"/>
    <mergeCell ref="K59:M59"/>
    <mergeCell ref="F59:I59"/>
    <mergeCell ref="A44:D44"/>
    <mergeCell ref="A45:D45"/>
    <mergeCell ref="A46:D46"/>
    <mergeCell ref="A47:D47"/>
    <mergeCell ref="A39:D39"/>
    <mergeCell ref="A40:D40"/>
    <mergeCell ref="A41:D41"/>
    <mergeCell ref="A42:D42"/>
    <mergeCell ref="A43:D43"/>
    <mergeCell ref="K52:M52"/>
    <mergeCell ref="K51:M51"/>
    <mergeCell ref="A37:D37"/>
    <mergeCell ref="A27:D27"/>
    <mergeCell ref="A28:D28"/>
    <mergeCell ref="A23:M23"/>
    <mergeCell ref="A29:D29"/>
    <mergeCell ref="A30:D30"/>
    <mergeCell ref="A31:D31"/>
    <mergeCell ref="A25:D25"/>
    <mergeCell ref="A26:D26"/>
    <mergeCell ref="A32:D32"/>
    <mergeCell ref="A33:D33"/>
    <mergeCell ref="A34:D34"/>
    <mergeCell ref="A35:D35"/>
    <mergeCell ref="A36:D36"/>
    <mergeCell ref="A24:D24"/>
    <mergeCell ref="A16:D16"/>
    <mergeCell ref="A11:D11"/>
    <mergeCell ref="A10:D10"/>
    <mergeCell ref="A17:D17"/>
    <mergeCell ref="A6:D6"/>
    <mergeCell ref="A8:D8"/>
    <mergeCell ref="A9:D9"/>
    <mergeCell ref="A12:D12"/>
    <mergeCell ref="A13:D13"/>
    <mergeCell ref="A19:D19"/>
    <mergeCell ref="A20:D20"/>
    <mergeCell ref="A21:D21"/>
    <mergeCell ref="A22:D22"/>
    <mergeCell ref="A2:M2"/>
    <mergeCell ref="E4:E5"/>
    <mergeCell ref="F4:F5"/>
    <mergeCell ref="G4:G5"/>
    <mergeCell ref="H4:H5"/>
    <mergeCell ref="I4:I5"/>
    <mergeCell ref="J4:M4"/>
    <mergeCell ref="A4:D5"/>
    <mergeCell ref="A18:D18"/>
    <mergeCell ref="A7:M7"/>
    <mergeCell ref="A14:D14"/>
    <mergeCell ref="A15:D15"/>
  </mergeCells>
  <pageMargins left="1.1023622047244095" right="0.39370078740157483" top="0.39370078740157483" bottom="0" header="0.51181102362204722" footer="0.31496062992125984"/>
  <pageSetup paperSize="9" scale="45" orientation="landscape" r:id="rId1"/>
  <headerFooter>
    <oddHeader>&amp;RПродовження додатка 1
Таблиця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opLeftCell="A4" zoomScale="65" zoomScaleNormal="65" zoomScaleSheetLayoutView="56" workbookViewId="0">
      <selection activeCell="E7" sqref="E7"/>
    </sheetView>
  </sheetViews>
  <sheetFormatPr defaultRowHeight="12.75"/>
  <cols>
    <col min="1" max="1" width="99.42578125" customWidth="1"/>
    <col min="2" max="2" width="13.28515625" customWidth="1"/>
    <col min="3" max="10" width="15.42578125" customWidth="1"/>
  </cols>
  <sheetData>
    <row r="1" spans="1:10" ht="42" customHeight="1">
      <c r="A1" s="309" t="s">
        <v>280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10" ht="18.75">
      <c r="A2" s="153"/>
      <c r="B2" s="153"/>
      <c r="C2" s="153"/>
      <c r="D2" s="153"/>
      <c r="E2" s="153"/>
      <c r="F2" s="153"/>
      <c r="G2" s="153"/>
      <c r="H2" s="153"/>
      <c r="I2" s="153"/>
      <c r="J2" s="153"/>
    </row>
    <row r="3" spans="1:10" ht="41.25" customHeight="1">
      <c r="A3" s="310" t="s">
        <v>34</v>
      </c>
      <c r="B3" s="283" t="s">
        <v>281</v>
      </c>
      <c r="C3" s="283" t="s">
        <v>513</v>
      </c>
      <c r="D3" s="283" t="s">
        <v>514</v>
      </c>
      <c r="E3" s="283" t="s">
        <v>418</v>
      </c>
      <c r="F3" s="196" t="s">
        <v>515</v>
      </c>
      <c r="G3" s="196" t="s">
        <v>153</v>
      </c>
      <c r="H3" s="196"/>
      <c r="I3" s="196"/>
      <c r="J3" s="196"/>
    </row>
    <row r="4" spans="1:10" ht="45.75" customHeight="1">
      <c r="A4" s="311"/>
      <c r="B4" s="283"/>
      <c r="C4" s="283"/>
      <c r="D4" s="283"/>
      <c r="E4" s="283"/>
      <c r="F4" s="196"/>
      <c r="G4" s="150" t="s">
        <v>155</v>
      </c>
      <c r="H4" s="150" t="s">
        <v>156</v>
      </c>
      <c r="I4" s="150" t="s">
        <v>157</v>
      </c>
      <c r="J4" s="150" t="s">
        <v>158</v>
      </c>
    </row>
    <row r="5" spans="1:10" ht="18.75" customHeight="1">
      <c r="A5" s="59">
        <v>1</v>
      </c>
      <c r="B5" s="150">
        <v>2</v>
      </c>
      <c r="C5" s="150">
        <v>3</v>
      </c>
      <c r="D5" s="150">
        <v>4</v>
      </c>
      <c r="E5" s="150">
        <v>5</v>
      </c>
      <c r="F5" s="150">
        <v>6</v>
      </c>
      <c r="G5" s="150">
        <v>7</v>
      </c>
      <c r="H5" s="150">
        <v>8</v>
      </c>
      <c r="I5" s="150">
        <v>9</v>
      </c>
      <c r="J5" s="150">
        <v>10</v>
      </c>
    </row>
    <row r="6" spans="1:10" ht="28.5" customHeight="1">
      <c r="A6" s="146" t="s">
        <v>282</v>
      </c>
      <c r="B6" s="147"/>
      <c r="C6" s="237"/>
      <c r="D6" s="237"/>
      <c r="E6" s="237"/>
      <c r="F6" s="237"/>
      <c r="G6" s="237"/>
      <c r="H6" s="237"/>
      <c r="I6" s="237"/>
      <c r="J6" s="237"/>
    </row>
    <row r="7" spans="1:10" ht="18.75" customHeight="1">
      <c r="A7" s="66" t="s">
        <v>283</v>
      </c>
      <c r="B7" s="70">
        <v>3000</v>
      </c>
      <c r="C7" s="37">
        <f>SUM(C8:C9,C11,C14:C15,C19)</f>
        <v>115608</v>
      </c>
      <c r="D7" s="37">
        <f>SUM(D8:D9,D11,D14:D15,D19)</f>
        <v>105338</v>
      </c>
      <c r="E7" s="37">
        <f>SUM(E8:E9,E11,E14:E15,E19)</f>
        <v>110218</v>
      </c>
      <c r="F7" s="39">
        <f t="shared" ref="F7:F73" si="0">SUM(G7:J7)</f>
        <v>132829</v>
      </c>
      <c r="G7" s="37">
        <f>SUM(G8:G9,G11,G14:G15,G19)</f>
        <v>30550</v>
      </c>
      <c r="H7" s="37">
        <f>SUM(H8:H9,H11,H14:H15,H19)</f>
        <v>30550</v>
      </c>
      <c r="I7" s="37">
        <f>SUM(I8:I9,I11,I14:I15,I19)</f>
        <v>38519</v>
      </c>
      <c r="J7" s="37">
        <f>SUM(J8:J9,J11,J14:J15,J19)</f>
        <v>33210</v>
      </c>
    </row>
    <row r="8" spans="1:10" ht="18.75" customHeight="1">
      <c r="A8" s="5" t="s">
        <v>284</v>
      </c>
      <c r="B8" s="6">
        <v>3010</v>
      </c>
      <c r="C8" s="27">
        <v>89778</v>
      </c>
      <c r="D8" s="27">
        <v>89363</v>
      </c>
      <c r="E8" s="27">
        <v>88948</v>
      </c>
      <c r="F8" s="30">
        <f t="shared" si="0"/>
        <v>89363</v>
      </c>
      <c r="G8" s="27">
        <v>20553</v>
      </c>
      <c r="H8" s="27">
        <v>20553</v>
      </c>
      <c r="I8" s="27">
        <v>25915</v>
      </c>
      <c r="J8" s="27">
        <v>22342</v>
      </c>
    </row>
    <row r="9" spans="1:10" ht="18.75" customHeight="1">
      <c r="A9" s="5" t="s">
        <v>285</v>
      </c>
      <c r="B9" s="6">
        <v>3020</v>
      </c>
      <c r="C9" s="27">
        <v>18</v>
      </c>
      <c r="D9" s="27">
        <v>18</v>
      </c>
      <c r="E9" s="27">
        <v>18</v>
      </c>
      <c r="F9" s="30">
        <f t="shared" si="0"/>
        <v>18</v>
      </c>
      <c r="G9" s="27">
        <v>4</v>
      </c>
      <c r="H9" s="27">
        <v>4</v>
      </c>
      <c r="I9" s="27">
        <v>5</v>
      </c>
      <c r="J9" s="27">
        <v>5</v>
      </c>
    </row>
    <row r="10" spans="1:10" ht="18.75" customHeight="1">
      <c r="A10" s="5" t="s">
        <v>286</v>
      </c>
      <c r="B10" s="6">
        <v>3030</v>
      </c>
      <c r="C10" s="27"/>
      <c r="D10" s="27"/>
      <c r="E10" s="27"/>
      <c r="F10" s="30">
        <f t="shared" si="0"/>
        <v>0</v>
      </c>
      <c r="G10" s="27"/>
      <c r="H10" s="27"/>
      <c r="I10" s="27"/>
      <c r="J10" s="27"/>
    </row>
    <row r="11" spans="1:10" ht="18.75" customHeight="1">
      <c r="A11" s="5" t="s">
        <v>287</v>
      </c>
      <c r="B11" s="6">
        <v>3040</v>
      </c>
      <c r="C11" s="27">
        <v>25562</v>
      </c>
      <c r="D11" s="27">
        <v>15598</v>
      </c>
      <c r="E11" s="27">
        <v>20785</v>
      </c>
      <c r="F11" s="30">
        <f t="shared" si="0"/>
        <v>43089</v>
      </c>
      <c r="G11" s="27">
        <v>9910</v>
      </c>
      <c r="H11" s="27">
        <v>9910</v>
      </c>
      <c r="I11" s="27">
        <v>12496</v>
      </c>
      <c r="J11" s="27">
        <v>10773</v>
      </c>
    </row>
    <row r="12" spans="1:10" ht="18.75" customHeight="1">
      <c r="A12" s="5" t="s">
        <v>521</v>
      </c>
      <c r="B12" s="6">
        <v>3041</v>
      </c>
      <c r="C12" s="27">
        <v>24600.080000000002</v>
      </c>
      <c r="D12" s="27">
        <v>14747</v>
      </c>
      <c r="E12" s="27">
        <v>20044</v>
      </c>
      <c r="F12" s="30">
        <f t="shared" si="0"/>
        <v>42238</v>
      </c>
      <c r="G12" s="27">
        <v>9715</v>
      </c>
      <c r="H12" s="27">
        <v>9715</v>
      </c>
      <c r="I12" s="27">
        <v>12249</v>
      </c>
      <c r="J12" s="27">
        <v>10559</v>
      </c>
    </row>
    <row r="13" spans="1:10" ht="18.75" customHeight="1">
      <c r="A13" s="5" t="s">
        <v>288</v>
      </c>
      <c r="B13" s="6">
        <v>3042</v>
      </c>
      <c r="C13" s="27">
        <v>962</v>
      </c>
      <c r="D13" s="27">
        <v>851</v>
      </c>
      <c r="E13" s="27">
        <v>741</v>
      </c>
      <c r="F13" s="30">
        <f t="shared" si="0"/>
        <v>851</v>
      </c>
      <c r="G13" s="27">
        <v>196</v>
      </c>
      <c r="H13" s="27">
        <v>196</v>
      </c>
      <c r="I13" s="27">
        <v>247</v>
      </c>
      <c r="J13" s="27">
        <v>212</v>
      </c>
    </row>
    <row r="14" spans="1:10" ht="18.75" customHeight="1">
      <c r="A14" s="5" t="s">
        <v>289</v>
      </c>
      <c r="B14" s="6">
        <v>3050</v>
      </c>
      <c r="C14" s="27">
        <v>18</v>
      </c>
      <c r="D14" s="27">
        <v>16</v>
      </c>
      <c r="E14" s="27">
        <v>14</v>
      </c>
      <c r="F14" s="30">
        <f t="shared" si="0"/>
        <v>16</v>
      </c>
      <c r="G14" s="27">
        <v>4</v>
      </c>
      <c r="H14" s="27">
        <v>4</v>
      </c>
      <c r="I14" s="27">
        <v>4</v>
      </c>
      <c r="J14" s="27">
        <v>4</v>
      </c>
    </row>
    <row r="15" spans="1:10" ht="18.75" customHeight="1">
      <c r="A15" s="5" t="s">
        <v>290</v>
      </c>
      <c r="B15" s="6">
        <v>3060</v>
      </c>
      <c r="C15" s="30">
        <f>SUM(C16:C18)</f>
        <v>0</v>
      </c>
      <c r="D15" s="30">
        <f>SUM(D16:D18)</f>
        <v>0</v>
      </c>
      <c r="E15" s="30">
        <f>SUM(E16:E18)</f>
        <v>0</v>
      </c>
      <c r="F15" s="30">
        <f t="shared" si="0"/>
        <v>0</v>
      </c>
      <c r="G15" s="30">
        <f>SUM(G16:G18)</f>
        <v>0</v>
      </c>
      <c r="H15" s="30">
        <f>SUM(H16:H18)</f>
        <v>0</v>
      </c>
      <c r="I15" s="30">
        <f>SUM(I16:I18)</f>
        <v>0</v>
      </c>
      <c r="J15" s="30">
        <f>SUM(J16:J18)</f>
        <v>0</v>
      </c>
    </row>
    <row r="16" spans="1:10" ht="18.75" customHeight="1">
      <c r="A16" s="5" t="s">
        <v>291</v>
      </c>
      <c r="B16" s="60">
        <v>3061</v>
      </c>
      <c r="C16" s="27"/>
      <c r="D16" s="27"/>
      <c r="E16" s="27"/>
      <c r="F16" s="30">
        <f t="shared" si="0"/>
        <v>0</v>
      </c>
      <c r="G16" s="27"/>
      <c r="H16" s="27"/>
      <c r="I16" s="27"/>
      <c r="J16" s="27"/>
    </row>
    <row r="17" spans="1:10" ht="18.75" customHeight="1">
      <c r="A17" s="5" t="s">
        <v>292</v>
      </c>
      <c r="B17" s="60">
        <v>3062</v>
      </c>
      <c r="C17" s="27"/>
      <c r="D17" s="27"/>
      <c r="E17" s="27"/>
      <c r="F17" s="30">
        <f t="shared" si="0"/>
        <v>0</v>
      </c>
      <c r="G17" s="27"/>
      <c r="H17" s="27"/>
      <c r="I17" s="27"/>
      <c r="J17" s="27"/>
    </row>
    <row r="18" spans="1:10" ht="18.75" customHeight="1">
      <c r="A18" s="5" t="s">
        <v>293</v>
      </c>
      <c r="B18" s="60">
        <v>3063</v>
      </c>
      <c r="C18" s="27"/>
      <c r="D18" s="27"/>
      <c r="E18" s="27"/>
      <c r="F18" s="30">
        <f t="shared" si="0"/>
        <v>0</v>
      </c>
      <c r="G18" s="27"/>
      <c r="H18" s="27"/>
      <c r="I18" s="27"/>
      <c r="J18" s="27"/>
    </row>
    <row r="19" spans="1:10" ht="18.75" customHeight="1">
      <c r="A19" s="5" t="s">
        <v>294</v>
      </c>
      <c r="B19" s="6">
        <v>3070</v>
      </c>
      <c r="C19" s="27">
        <v>232</v>
      </c>
      <c r="D19" s="27">
        <v>343</v>
      </c>
      <c r="E19" s="27">
        <v>453</v>
      </c>
      <c r="F19" s="30">
        <f t="shared" si="0"/>
        <v>343</v>
      </c>
      <c r="G19" s="27">
        <v>79</v>
      </c>
      <c r="H19" s="27">
        <v>79</v>
      </c>
      <c r="I19" s="27">
        <v>99</v>
      </c>
      <c r="J19" s="27">
        <v>86</v>
      </c>
    </row>
    <row r="20" spans="1:10" ht="18.75" customHeight="1">
      <c r="A20" s="7" t="s">
        <v>295</v>
      </c>
      <c r="B20" s="8">
        <v>3100</v>
      </c>
      <c r="C20" s="37">
        <f>SUM(C21:C24,C28,C38,C39)</f>
        <v>-113176</v>
      </c>
      <c r="D20" s="37">
        <f>SUM(D21:D24,D28,D38,D39)</f>
        <v>-110265</v>
      </c>
      <c r="E20" s="37">
        <f>SUM(E21:E24,E28,E38,E39)</f>
        <v>-107224</v>
      </c>
      <c r="F20" s="39">
        <f t="shared" si="0"/>
        <v>-109775</v>
      </c>
      <c r="G20" s="37">
        <f>SUM(G21:G24,G28,G38,G39)</f>
        <v>-25362</v>
      </c>
      <c r="H20" s="37">
        <f>SUM(H21:H24,H28,H38,H39)</f>
        <v>-25303</v>
      </c>
      <c r="I20" s="37">
        <f>SUM(I21:I24,I28,I38,I39)</f>
        <v>-31682</v>
      </c>
      <c r="J20" s="37">
        <f>SUM(J21:J24,J28,J38,J39)</f>
        <v>-27428</v>
      </c>
    </row>
    <row r="21" spans="1:10" ht="18.75" customHeight="1">
      <c r="A21" s="5" t="s">
        <v>296</v>
      </c>
      <c r="B21" s="71">
        <v>3110</v>
      </c>
      <c r="C21" s="27">
        <v>-48279</v>
      </c>
      <c r="D21" s="27">
        <v>-44237</v>
      </c>
      <c r="E21" s="27">
        <v>-40196</v>
      </c>
      <c r="F21" s="30">
        <f t="shared" si="0"/>
        <v>-44237</v>
      </c>
      <c r="G21" s="27">
        <v>-10174</v>
      </c>
      <c r="H21" s="27">
        <v>-10174</v>
      </c>
      <c r="I21" s="27">
        <v>-12829</v>
      </c>
      <c r="J21" s="27">
        <v>-11060</v>
      </c>
    </row>
    <row r="22" spans="1:10" ht="18.75" customHeight="1">
      <c r="A22" s="5" t="s">
        <v>297</v>
      </c>
      <c r="B22" s="71">
        <v>3120</v>
      </c>
      <c r="C22" s="27">
        <v>-35393</v>
      </c>
      <c r="D22" s="27">
        <v>-35524</v>
      </c>
      <c r="E22" s="27">
        <v>-35656</v>
      </c>
      <c r="F22" s="30">
        <f t="shared" si="0"/>
        <v>-35524</v>
      </c>
      <c r="G22" s="27">
        <v>-8170</v>
      </c>
      <c r="H22" s="27">
        <v>-8170</v>
      </c>
      <c r="I22" s="27">
        <v>-10302</v>
      </c>
      <c r="J22" s="27">
        <v>-8882</v>
      </c>
    </row>
    <row r="23" spans="1:10" ht="18.75" customHeight="1">
      <c r="A23" s="5" t="s">
        <v>163</v>
      </c>
      <c r="B23" s="71">
        <v>3130</v>
      </c>
      <c r="C23" s="27">
        <v>-9682</v>
      </c>
      <c r="D23" s="27">
        <v>-10031</v>
      </c>
      <c r="E23" s="27">
        <v>-10380</v>
      </c>
      <c r="F23" s="30">
        <f t="shared" si="0"/>
        <v>-10031</v>
      </c>
      <c r="G23" s="27">
        <v>-2307</v>
      </c>
      <c r="H23" s="27">
        <v>-2307</v>
      </c>
      <c r="I23" s="27">
        <v>-2909</v>
      </c>
      <c r="J23" s="27">
        <v>-2508</v>
      </c>
    </row>
    <row r="24" spans="1:10" ht="18.75" customHeight="1">
      <c r="A24" s="5" t="s">
        <v>298</v>
      </c>
      <c r="B24" s="71">
        <v>3140</v>
      </c>
      <c r="C24" s="30">
        <f>SUM(C25:C27)</f>
        <v>0</v>
      </c>
      <c r="D24" s="30">
        <f>SUM(D25:D27)</f>
        <v>0</v>
      </c>
      <c r="E24" s="30">
        <f>SUM(E25:E27)</f>
        <v>0</v>
      </c>
      <c r="F24" s="30">
        <f t="shared" si="0"/>
        <v>0</v>
      </c>
      <c r="G24" s="30">
        <f>SUM(G25:G27)</f>
        <v>0</v>
      </c>
      <c r="H24" s="30">
        <f>SUM(H25:H27)</f>
        <v>0</v>
      </c>
      <c r="I24" s="30">
        <f>SUM(I25:I27)</f>
        <v>0</v>
      </c>
      <c r="J24" s="30">
        <f>SUM(J25:J27)</f>
        <v>0</v>
      </c>
    </row>
    <row r="25" spans="1:10" ht="18.75" customHeight="1">
      <c r="A25" s="5" t="s">
        <v>291</v>
      </c>
      <c r="B25" s="124">
        <v>3141</v>
      </c>
      <c r="C25" s="27" t="s">
        <v>160</v>
      </c>
      <c r="D25" s="27" t="s">
        <v>160</v>
      </c>
      <c r="E25" s="27" t="s">
        <v>160</v>
      </c>
      <c r="F25" s="30">
        <f t="shared" si="0"/>
        <v>0</v>
      </c>
      <c r="G25" s="27" t="s">
        <v>160</v>
      </c>
      <c r="H25" s="27" t="s">
        <v>160</v>
      </c>
      <c r="I25" s="27" t="s">
        <v>160</v>
      </c>
      <c r="J25" s="27" t="s">
        <v>160</v>
      </c>
    </row>
    <row r="26" spans="1:10" ht="18.75" customHeight="1">
      <c r="A26" s="5" t="s">
        <v>292</v>
      </c>
      <c r="B26" s="124">
        <v>3142</v>
      </c>
      <c r="C26" s="27" t="s">
        <v>160</v>
      </c>
      <c r="D26" s="27" t="s">
        <v>160</v>
      </c>
      <c r="E26" s="27" t="s">
        <v>160</v>
      </c>
      <c r="F26" s="30">
        <f t="shared" si="0"/>
        <v>0</v>
      </c>
      <c r="G26" s="27" t="s">
        <v>160</v>
      </c>
      <c r="H26" s="27" t="s">
        <v>160</v>
      </c>
      <c r="I26" s="27" t="s">
        <v>160</v>
      </c>
      <c r="J26" s="27" t="s">
        <v>160</v>
      </c>
    </row>
    <row r="27" spans="1:10" ht="18.75" customHeight="1">
      <c r="A27" s="5" t="s">
        <v>293</v>
      </c>
      <c r="B27" s="124">
        <v>3143</v>
      </c>
      <c r="C27" s="27" t="s">
        <v>160</v>
      </c>
      <c r="D27" s="27" t="s">
        <v>160</v>
      </c>
      <c r="E27" s="27" t="s">
        <v>160</v>
      </c>
      <c r="F27" s="30">
        <f t="shared" si="0"/>
        <v>0</v>
      </c>
      <c r="G27" s="27" t="s">
        <v>160</v>
      </c>
      <c r="H27" s="27" t="s">
        <v>160</v>
      </c>
      <c r="I27" s="27" t="s">
        <v>160</v>
      </c>
      <c r="J27" s="27" t="s">
        <v>160</v>
      </c>
    </row>
    <row r="28" spans="1:10" ht="18.75" customHeight="1">
      <c r="A28" s="5" t="s">
        <v>299</v>
      </c>
      <c r="B28" s="71">
        <v>3150</v>
      </c>
      <c r="C28" s="30">
        <f>SUM(C29:C34,C37)</f>
        <v>-18870</v>
      </c>
      <c r="D28" s="30">
        <f>SUM(D29:D34,D37)</f>
        <v>-19521</v>
      </c>
      <c r="E28" s="30">
        <f>SUM(E29:E34,E37)</f>
        <v>-20040</v>
      </c>
      <c r="F28" s="30">
        <f t="shared" si="0"/>
        <v>-19031</v>
      </c>
      <c r="G28" s="30">
        <f>SUM(G29:G34,G37)</f>
        <v>-4433</v>
      </c>
      <c r="H28" s="30">
        <f>SUM(H29:H34,H37)</f>
        <v>-4433</v>
      </c>
      <c r="I28" s="30">
        <f>SUM(I29:I34,I37)</f>
        <v>-5406</v>
      </c>
      <c r="J28" s="30">
        <f>SUM(J29:J34,J37)</f>
        <v>-4759</v>
      </c>
    </row>
    <row r="29" spans="1:10" ht="18.75" customHeight="1">
      <c r="A29" s="5" t="s">
        <v>50</v>
      </c>
      <c r="B29" s="124">
        <v>3151</v>
      </c>
      <c r="C29" s="27">
        <v>-358</v>
      </c>
      <c r="D29" s="27">
        <v>-490</v>
      </c>
      <c r="E29" s="27">
        <v>-490</v>
      </c>
      <c r="F29" s="30">
        <f t="shared" si="0"/>
        <v>0</v>
      </c>
      <c r="G29" s="27" t="s">
        <v>160</v>
      </c>
      <c r="H29" s="27" t="s">
        <v>160</v>
      </c>
      <c r="I29" s="27" t="s">
        <v>160</v>
      </c>
      <c r="J29" s="27" t="s">
        <v>160</v>
      </c>
    </row>
    <row r="30" spans="1:10" ht="18.75" customHeight="1">
      <c r="A30" s="5" t="s">
        <v>300</v>
      </c>
      <c r="B30" s="124">
        <v>3152</v>
      </c>
      <c r="C30" s="27">
        <v>-6166</v>
      </c>
      <c r="D30" s="27">
        <v>-5971</v>
      </c>
      <c r="E30" s="27">
        <v>-5776</v>
      </c>
      <c r="F30" s="30">
        <f t="shared" si="0"/>
        <v>-5971</v>
      </c>
      <c r="G30" s="27">
        <v>-1373</v>
      </c>
      <c r="H30" s="27">
        <v>-1373</v>
      </c>
      <c r="I30" s="27">
        <v>-1732</v>
      </c>
      <c r="J30" s="27">
        <v>-1493</v>
      </c>
    </row>
    <row r="31" spans="1:10" ht="18.75" customHeight="1">
      <c r="A31" s="5" t="s">
        <v>264</v>
      </c>
      <c r="B31" s="124">
        <v>3153</v>
      </c>
      <c r="C31" s="27" t="s">
        <v>160</v>
      </c>
      <c r="D31" s="27" t="s">
        <v>160</v>
      </c>
      <c r="E31" s="27" t="s">
        <v>160</v>
      </c>
      <c r="F31" s="30">
        <f t="shared" si="0"/>
        <v>0</v>
      </c>
      <c r="G31" s="27" t="s">
        <v>160</v>
      </c>
      <c r="H31" s="27" t="s">
        <v>160</v>
      </c>
      <c r="I31" s="27" t="s">
        <v>160</v>
      </c>
      <c r="J31" s="27" t="s">
        <v>160</v>
      </c>
    </row>
    <row r="32" spans="1:10" ht="18.75" customHeight="1">
      <c r="A32" s="5" t="s">
        <v>301</v>
      </c>
      <c r="B32" s="124">
        <v>3154</v>
      </c>
      <c r="C32" s="27">
        <v>-2834</v>
      </c>
      <c r="D32" s="27">
        <v>-2834</v>
      </c>
      <c r="E32" s="27">
        <v>-2834</v>
      </c>
      <c r="F32" s="30">
        <f t="shared" si="0"/>
        <v>-2834</v>
      </c>
      <c r="G32" s="27">
        <v>-708</v>
      </c>
      <c r="H32" s="27">
        <v>-708</v>
      </c>
      <c r="I32" s="27">
        <v>-709</v>
      </c>
      <c r="J32" s="27">
        <v>-709</v>
      </c>
    </row>
    <row r="33" spans="1:10" ht="18.75" customHeight="1">
      <c r="A33" s="5" t="s">
        <v>267</v>
      </c>
      <c r="B33" s="124">
        <v>3155</v>
      </c>
      <c r="C33" s="27">
        <v>-8322</v>
      </c>
      <c r="D33" s="27">
        <v>-9036</v>
      </c>
      <c r="E33" s="27">
        <v>-9750</v>
      </c>
      <c r="F33" s="30">
        <f t="shared" si="0"/>
        <v>-9036</v>
      </c>
      <c r="G33" s="27">
        <v>-2078</v>
      </c>
      <c r="H33" s="27">
        <v>-2078</v>
      </c>
      <c r="I33" s="27">
        <v>-2620</v>
      </c>
      <c r="J33" s="27">
        <v>-2260</v>
      </c>
    </row>
    <row r="34" spans="1:10" ht="21.75" customHeight="1">
      <c r="A34" s="118" t="s">
        <v>302</v>
      </c>
      <c r="B34" s="124">
        <v>3156</v>
      </c>
      <c r="C34" s="30">
        <f>SUM(C35:C36)</f>
        <v>0</v>
      </c>
      <c r="D34" s="30">
        <f t="shared" ref="D34:J34" si="1">SUM(D35:D36)</f>
        <v>0</v>
      </c>
      <c r="E34" s="30">
        <f t="shared" si="1"/>
        <v>0</v>
      </c>
      <c r="F34" s="30">
        <f t="shared" si="1"/>
        <v>0</v>
      </c>
      <c r="G34" s="30">
        <f t="shared" si="1"/>
        <v>0</v>
      </c>
      <c r="H34" s="30">
        <f t="shared" si="1"/>
        <v>0</v>
      </c>
      <c r="I34" s="30">
        <f t="shared" si="1"/>
        <v>0</v>
      </c>
      <c r="J34" s="30">
        <f t="shared" si="1"/>
        <v>0</v>
      </c>
    </row>
    <row r="35" spans="1:10" ht="36.75" customHeight="1">
      <c r="A35" s="5" t="s">
        <v>53</v>
      </c>
      <c r="B35" s="124" t="s">
        <v>303</v>
      </c>
      <c r="C35" s="27" t="s">
        <v>160</v>
      </c>
      <c r="D35" s="27" t="s">
        <v>160</v>
      </c>
      <c r="E35" s="27" t="s">
        <v>160</v>
      </c>
      <c r="F35" s="30"/>
      <c r="G35" s="27" t="s">
        <v>160</v>
      </c>
      <c r="H35" s="27" t="s">
        <v>160</v>
      </c>
      <c r="I35" s="27" t="s">
        <v>160</v>
      </c>
      <c r="J35" s="27" t="s">
        <v>160</v>
      </c>
    </row>
    <row r="36" spans="1:10" ht="54" customHeight="1">
      <c r="A36" s="5" t="s">
        <v>54</v>
      </c>
      <c r="B36" s="71" t="s">
        <v>304</v>
      </c>
      <c r="C36" s="27" t="s">
        <v>160</v>
      </c>
      <c r="D36" s="27" t="s">
        <v>160</v>
      </c>
      <c r="E36" s="27" t="s">
        <v>160</v>
      </c>
      <c r="F36" s="30">
        <f t="shared" si="0"/>
        <v>0</v>
      </c>
      <c r="G36" s="27" t="s">
        <v>160</v>
      </c>
      <c r="H36" s="27" t="s">
        <v>160</v>
      </c>
      <c r="I36" s="27" t="s">
        <v>160</v>
      </c>
      <c r="J36" s="27" t="s">
        <v>160</v>
      </c>
    </row>
    <row r="37" spans="1:10" ht="18.75" customHeight="1">
      <c r="A37" s="5" t="s">
        <v>305</v>
      </c>
      <c r="B37" s="71">
        <v>3157</v>
      </c>
      <c r="C37" s="27">
        <v>-1190</v>
      </c>
      <c r="D37" s="27">
        <v>-1190</v>
      </c>
      <c r="E37" s="27">
        <v>-1190</v>
      </c>
      <c r="F37" s="30">
        <f t="shared" si="0"/>
        <v>-1190</v>
      </c>
      <c r="G37" s="27">
        <v>-274</v>
      </c>
      <c r="H37" s="27">
        <v>-274</v>
      </c>
      <c r="I37" s="27">
        <v>-345</v>
      </c>
      <c r="J37" s="27">
        <v>-297</v>
      </c>
    </row>
    <row r="38" spans="1:10" ht="18.75" customHeight="1">
      <c r="A38" s="5" t="s">
        <v>306</v>
      </c>
      <c r="B38" s="71">
        <v>3160</v>
      </c>
      <c r="C38" s="27" t="s">
        <v>160</v>
      </c>
      <c r="D38" s="27" t="s">
        <v>160</v>
      </c>
      <c r="E38" s="27" t="s">
        <v>160</v>
      </c>
      <c r="F38" s="30">
        <f t="shared" si="0"/>
        <v>0</v>
      </c>
      <c r="G38" s="27" t="s">
        <v>160</v>
      </c>
      <c r="H38" s="27" t="s">
        <v>160</v>
      </c>
      <c r="I38" s="27" t="s">
        <v>160</v>
      </c>
      <c r="J38" s="27" t="s">
        <v>160</v>
      </c>
    </row>
    <row r="39" spans="1:10" ht="18.75" customHeight="1">
      <c r="A39" s="5" t="s">
        <v>307</v>
      </c>
      <c r="B39" s="73">
        <v>3170</v>
      </c>
      <c r="C39" s="27">
        <v>-952</v>
      </c>
      <c r="D39" s="27">
        <v>-952</v>
      </c>
      <c r="E39" s="27">
        <v>-952</v>
      </c>
      <c r="F39" s="30">
        <f t="shared" si="0"/>
        <v>-952</v>
      </c>
      <c r="G39" s="27">
        <v>-278</v>
      </c>
      <c r="H39" s="27">
        <v>-219</v>
      </c>
      <c r="I39" s="27">
        <v>-236</v>
      </c>
      <c r="J39" s="27">
        <v>-219</v>
      </c>
    </row>
    <row r="40" spans="1:10" ht="18.75" customHeight="1">
      <c r="A40" s="7" t="s">
        <v>308</v>
      </c>
      <c r="B40" s="70">
        <v>3195</v>
      </c>
      <c r="C40" s="37">
        <f>SUM(C7,C20)</f>
        <v>2432</v>
      </c>
      <c r="D40" s="37">
        <f t="shared" ref="D40:J40" si="2">SUM(D7,D20)</f>
        <v>-4927</v>
      </c>
      <c r="E40" s="37">
        <f t="shared" si="2"/>
        <v>2994</v>
      </c>
      <c r="F40" s="39">
        <f t="shared" si="0"/>
        <v>23054</v>
      </c>
      <c r="G40" s="37">
        <f t="shared" si="2"/>
        <v>5188</v>
      </c>
      <c r="H40" s="37">
        <f t="shared" si="2"/>
        <v>5247</v>
      </c>
      <c r="I40" s="37">
        <f t="shared" si="2"/>
        <v>6837</v>
      </c>
      <c r="J40" s="37">
        <f t="shared" si="2"/>
        <v>5782</v>
      </c>
    </row>
    <row r="41" spans="1:10" ht="29.25" customHeight="1">
      <c r="A41" s="146" t="s">
        <v>309</v>
      </c>
      <c r="B41" s="60"/>
      <c r="C41" s="312"/>
      <c r="D41" s="313"/>
      <c r="E41" s="313"/>
      <c r="F41" s="313"/>
      <c r="G41" s="313"/>
      <c r="H41" s="313"/>
      <c r="I41" s="313"/>
      <c r="J41" s="314"/>
    </row>
    <row r="42" spans="1:10" ht="18.75" customHeight="1">
      <c r="A42" s="66" t="s">
        <v>310</v>
      </c>
      <c r="B42" s="133">
        <v>3200</v>
      </c>
      <c r="C42" s="37">
        <f>SUM(C43,C45:C49)</f>
        <v>0</v>
      </c>
      <c r="D42" s="37">
        <f>SUM(D43,D45:D49)</f>
        <v>0</v>
      </c>
      <c r="E42" s="37">
        <f>SUM(E43,E45:E49)</f>
        <v>0</v>
      </c>
      <c r="F42" s="39">
        <f>SUM(G42:J42)</f>
        <v>0</v>
      </c>
      <c r="G42" s="37">
        <f>SUM(G43,G45:G49)</f>
        <v>0</v>
      </c>
      <c r="H42" s="37">
        <f>SUM(H43,H45:H49)</f>
        <v>0</v>
      </c>
      <c r="I42" s="37">
        <f>SUM(I43,I45:I49)</f>
        <v>0</v>
      </c>
      <c r="J42" s="37">
        <f>SUM(J43,J45:J49)</f>
        <v>0</v>
      </c>
    </row>
    <row r="43" spans="1:10" ht="18.75" customHeight="1">
      <c r="A43" s="5" t="s">
        <v>311</v>
      </c>
      <c r="B43" s="6">
        <v>3210</v>
      </c>
      <c r="C43" s="27"/>
      <c r="D43" s="27"/>
      <c r="E43" s="27"/>
      <c r="F43" s="30">
        <f t="shared" si="0"/>
        <v>0</v>
      </c>
      <c r="G43" s="27"/>
      <c r="H43" s="27"/>
      <c r="I43" s="27"/>
      <c r="J43" s="27"/>
    </row>
    <row r="44" spans="1:10" ht="18.75" customHeight="1">
      <c r="A44" s="5" t="s">
        <v>312</v>
      </c>
      <c r="B44" s="6">
        <v>3215</v>
      </c>
      <c r="C44" s="27"/>
      <c r="D44" s="27"/>
      <c r="E44" s="27"/>
      <c r="F44" s="30">
        <f t="shared" si="0"/>
        <v>0</v>
      </c>
      <c r="G44" s="27"/>
      <c r="H44" s="27"/>
      <c r="I44" s="27"/>
      <c r="J44" s="27"/>
    </row>
    <row r="45" spans="1:10" ht="18.75" customHeight="1">
      <c r="A45" s="5" t="s">
        <v>313</v>
      </c>
      <c r="B45" s="6">
        <v>3220</v>
      </c>
      <c r="C45" s="27"/>
      <c r="D45" s="27"/>
      <c r="E45" s="27"/>
      <c r="F45" s="30">
        <f t="shared" si="0"/>
        <v>0</v>
      </c>
      <c r="G45" s="27"/>
      <c r="H45" s="27"/>
      <c r="I45" s="27"/>
      <c r="J45" s="27"/>
    </row>
    <row r="46" spans="1:10" ht="18.75" customHeight="1">
      <c r="A46" s="5" t="s">
        <v>314</v>
      </c>
      <c r="B46" s="6">
        <v>3225</v>
      </c>
      <c r="C46" s="27"/>
      <c r="D46" s="27"/>
      <c r="E46" s="27"/>
      <c r="F46" s="30">
        <f t="shared" si="0"/>
        <v>0</v>
      </c>
      <c r="G46" s="27"/>
      <c r="H46" s="27"/>
      <c r="I46" s="27"/>
      <c r="J46" s="27"/>
    </row>
    <row r="47" spans="1:10" ht="18.75" customHeight="1">
      <c r="A47" s="5" t="s">
        <v>315</v>
      </c>
      <c r="B47" s="6">
        <v>3230</v>
      </c>
      <c r="C47" s="27"/>
      <c r="D47" s="27"/>
      <c r="E47" s="27"/>
      <c r="F47" s="30">
        <f t="shared" si="0"/>
        <v>0</v>
      </c>
      <c r="G47" s="27"/>
      <c r="H47" s="27"/>
      <c r="I47" s="27"/>
      <c r="J47" s="27"/>
    </row>
    <row r="48" spans="1:10" ht="18.75" customHeight="1">
      <c r="A48" s="5" t="s">
        <v>316</v>
      </c>
      <c r="B48" s="6">
        <v>3235</v>
      </c>
      <c r="C48" s="27"/>
      <c r="D48" s="27"/>
      <c r="E48" s="27"/>
      <c r="F48" s="30">
        <f t="shared" si="0"/>
        <v>0</v>
      </c>
      <c r="G48" s="27"/>
      <c r="H48" s="27"/>
      <c r="I48" s="27"/>
      <c r="J48" s="27"/>
    </row>
    <row r="49" spans="1:10" ht="18.75" customHeight="1">
      <c r="A49" s="5" t="s">
        <v>294</v>
      </c>
      <c r="B49" s="6">
        <v>3240</v>
      </c>
      <c r="C49" s="27"/>
      <c r="D49" s="27"/>
      <c r="E49" s="27"/>
      <c r="F49" s="30">
        <f t="shared" si="0"/>
        <v>0</v>
      </c>
      <c r="G49" s="27"/>
      <c r="H49" s="27"/>
      <c r="I49" s="27"/>
      <c r="J49" s="27"/>
    </row>
    <row r="50" spans="1:10" ht="18.75" customHeight="1">
      <c r="A50" s="7" t="s">
        <v>317</v>
      </c>
      <c r="B50" s="8">
        <v>3255</v>
      </c>
      <c r="C50" s="37">
        <f>SUM(C51,C53,C58,C59)</f>
        <v>-4826</v>
      </c>
      <c r="D50" s="37">
        <f>SUM(D51,D53,D58,D59)</f>
        <v>0</v>
      </c>
      <c r="E50" s="37">
        <f>SUM(E51,E53,E58,E59)</f>
        <v>-4093</v>
      </c>
      <c r="F50" s="39">
        <f t="shared" si="0"/>
        <v>0</v>
      </c>
      <c r="G50" s="37">
        <f>SUM(G51,G53,G58,G59)</f>
        <v>0</v>
      </c>
      <c r="H50" s="37">
        <f>SUM(H51,H53,H58,H59)</f>
        <v>0</v>
      </c>
      <c r="I50" s="37">
        <f>SUM(I51,I53,I58,I59)</f>
        <v>0</v>
      </c>
      <c r="J50" s="37">
        <f>SUM(J51,J53,J58,J59)</f>
        <v>0</v>
      </c>
    </row>
    <row r="51" spans="1:10" ht="18.75" customHeight="1">
      <c r="A51" s="5" t="s">
        <v>318</v>
      </c>
      <c r="B51" s="71">
        <v>3260</v>
      </c>
      <c r="C51" s="27" t="s">
        <v>160</v>
      </c>
      <c r="D51" s="27" t="s">
        <v>160</v>
      </c>
      <c r="E51" s="27" t="s">
        <v>160</v>
      </c>
      <c r="F51" s="30">
        <f t="shared" si="0"/>
        <v>0</v>
      </c>
      <c r="G51" s="27" t="s">
        <v>160</v>
      </c>
      <c r="H51" s="27" t="s">
        <v>160</v>
      </c>
      <c r="I51" s="27" t="s">
        <v>160</v>
      </c>
      <c r="J51" s="27" t="s">
        <v>160</v>
      </c>
    </row>
    <row r="52" spans="1:10" ht="18.75" customHeight="1">
      <c r="A52" s="5" t="s">
        <v>319</v>
      </c>
      <c r="B52" s="71">
        <v>3265</v>
      </c>
      <c r="C52" s="27" t="s">
        <v>160</v>
      </c>
      <c r="D52" s="27" t="s">
        <v>160</v>
      </c>
      <c r="E52" s="27" t="s">
        <v>160</v>
      </c>
      <c r="F52" s="30">
        <f t="shared" si="0"/>
        <v>0</v>
      </c>
      <c r="G52" s="27" t="s">
        <v>160</v>
      </c>
      <c r="H52" s="27" t="s">
        <v>160</v>
      </c>
      <c r="I52" s="27" t="s">
        <v>160</v>
      </c>
      <c r="J52" s="27" t="s">
        <v>160</v>
      </c>
    </row>
    <row r="53" spans="1:10" ht="18.75" customHeight="1">
      <c r="A53" s="5" t="s">
        <v>320</v>
      </c>
      <c r="B53" s="6">
        <v>3270</v>
      </c>
      <c r="C53" s="38">
        <f>SUM(C54:C57)</f>
        <v>-4826</v>
      </c>
      <c r="D53" s="38">
        <f>SUM(D54:D57)</f>
        <v>0</v>
      </c>
      <c r="E53" s="38">
        <f>SUM(E54:E57)</f>
        <v>-4093</v>
      </c>
      <c r="F53" s="30">
        <f t="shared" si="0"/>
        <v>0</v>
      </c>
      <c r="G53" s="38">
        <f>SUM(G54:G57)</f>
        <v>0</v>
      </c>
      <c r="H53" s="38">
        <f>SUM(H54:H57)</f>
        <v>0</v>
      </c>
      <c r="I53" s="38">
        <f>SUM(I54:I57)</f>
        <v>0</v>
      </c>
      <c r="J53" s="38">
        <f>SUM(J54:J57)</f>
        <v>0</v>
      </c>
    </row>
    <row r="54" spans="1:10" ht="18.75" customHeight="1">
      <c r="A54" s="5" t="s">
        <v>321</v>
      </c>
      <c r="B54" s="6">
        <v>3271</v>
      </c>
      <c r="C54" s="27">
        <v>-4826</v>
      </c>
      <c r="D54" s="27"/>
      <c r="E54" s="27">
        <v>-4093</v>
      </c>
      <c r="F54" s="30">
        <f t="shared" si="0"/>
        <v>0</v>
      </c>
      <c r="G54" s="27" t="s">
        <v>160</v>
      </c>
      <c r="H54" s="27" t="s">
        <v>160</v>
      </c>
      <c r="I54" s="27" t="s">
        <v>160</v>
      </c>
      <c r="J54" s="27" t="s">
        <v>160</v>
      </c>
    </row>
    <row r="55" spans="1:10" ht="18.75" customHeight="1">
      <c r="A55" s="5" t="s">
        <v>322</v>
      </c>
      <c r="B55" s="6">
        <v>3272</v>
      </c>
      <c r="C55" s="27" t="s">
        <v>160</v>
      </c>
      <c r="D55" s="27" t="s">
        <v>160</v>
      </c>
      <c r="E55" s="27" t="s">
        <v>160</v>
      </c>
      <c r="F55" s="30">
        <f t="shared" si="0"/>
        <v>0</v>
      </c>
      <c r="G55" s="27" t="s">
        <v>160</v>
      </c>
      <c r="H55" s="27" t="s">
        <v>160</v>
      </c>
      <c r="I55" s="27" t="s">
        <v>160</v>
      </c>
      <c r="J55" s="27" t="s">
        <v>160</v>
      </c>
    </row>
    <row r="56" spans="1:10" ht="18.75" customHeight="1">
      <c r="A56" s="5" t="s">
        <v>323</v>
      </c>
      <c r="B56" s="60">
        <v>3273</v>
      </c>
      <c r="C56" s="27" t="s">
        <v>160</v>
      </c>
      <c r="D56" s="27" t="s">
        <v>160</v>
      </c>
      <c r="E56" s="27" t="s">
        <v>160</v>
      </c>
      <c r="F56" s="30">
        <f t="shared" si="0"/>
        <v>0</v>
      </c>
      <c r="G56" s="27" t="s">
        <v>160</v>
      </c>
      <c r="H56" s="27" t="s">
        <v>160</v>
      </c>
      <c r="I56" s="27" t="s">
        <v>160</v>
      </c>
      <c r="J56" s="27" t="s">
        <v>160</v>
      </c>
    </row>
    <row r="57" spans="1:10" ht="18.75" customHeight="1">
      <c r="A57" s="5" t="s">
        <v>324</v>
      </c>
      <c r="B57" s="141">
        <v>3274</v>
      </c>
      <c r="C57" s="27"/>
      <c r="D57" s="27" t="s">
        <v>160</v>
      </c>
      <c r="E57" s="27" t="s">
        <v>160</v>
      </c>
      <c r="F57" s="30">
        <f t="shared" si="0"/>
        <v>0</v>
      </c>
      <c r="G57" s="27" t="s">
        <v>160</v>
      </c>
      <c r="H57" s="27" t="s">
        <v>160</v>
      </c>
      <c r="I57" s="27" t="s">
        <v>160</v>
      </c>
      <c r="J57" s="27" t="s">
        <v>160</v>
      </c>
    </row>
    <row r="58" spans="1:10" ht="18.75" customHeight="1">
      <c r="A58" s="5" t="s">
        <v>325</v>
      </c>
      <c r="B58" s="72">
        <v>3280</v>
      </c>
      <c r="C58" s="27" t="s">
        <v>160</v>
      </c>
      <c r="D58" s="27" t="s">
        <v>160</v>
      </c>
      <c r="E58" s="27" t="s">
        <v>160</v>
      </c>
      <c r="F58" s="30">
        <f t="shared" si="0"/>
        <v>0</v>
      </c>
      <c r="G58" s="27" t="s">
        <v>160</v>
      </c>
      <c r="H58" s="27" t="s">
        <v>160</v>
      </c>
      <c r="I58" s="27" t="s">
        <v>160</v>
      </c>
      <c r="J58" s="27" t="s">
        <v>160</v>
      </c>
    </row>
    <row r="59" spans="1:10" ht="18.75" customHeight="1">
      <c r="A59" s="5" t="s">
        <v>326</v>
      </c>
      <c r="B59" s="73">
        <v>3290</v>
      </c>
      <c r="C59" s="27" t="s">
        <v>160</v>
      </c>
      <c r="D59" s="27" t="s">
        <v>160</v>
      </c>
      <c r="E59" s="27" t="s">
        <v>160</v>
      </c>
      <c r="F59" s="30">
        <f t="shared" si="0"/>
        <v>0</v>
      </c>
      <c r="G59" s="27" t="s">
        <v>160</v>
      </c>
      <c r="H59" s="27" t="s">
        <v>160</v>
      </c>
      <c r="I59" s="27" t="s">
        <v>160</v>
      </c>
      <c r="J59" s="27" t="s">
        <v>160</v>
      </c>
    </row>
    <row r="60" spans="1:10" ht="18.75" customHeight="1">
      <c r="A60" s="74" t="s">
        <v>327</v>
      </c>
      <c r="B60" s="8">
        <v>3295</v>
      </c>
      <c r="C60" s="37">
        <f>SUM(C42,C50)</f>
        <v>-4826</v>
      </c>
      <c r="D60" s="37">
        <f t="shared" ref="D60:J60" si="3">SUM(D42,D50)</f>
        <v>0</v>
      </c>
      <c r="E60" s="37">
        <f t="shared" si="3"/>
        <v>-4093</v>
      </c>
      <c r="F60" s="39">
        <f t="shared" si="0"/>
        <v>0</v>
      </c>
      <c r="G60" s="37">
        <f t="shared" si="3"/>
        <v>0</v>
      </c>
      <c r="H60" s="37">
        <f t="shared" si="3"/>
        <v>0</v>
      </c>
      <c r="I60" s="37">
        <f t="shared" si="3"/>
        <v>0</v>
      </c>
      <c r="J60" s="37">
        <f t="shared" si="3"/>
        <v>0</v>
      </c>
    </row>
    <row r="61" spans="1:10" ht="29.25" customHeight="1">
      <c r="A61" s="146" t="s">
        <v>328</v>
      </c>
      <c r="B61" s="8"/>
      <c r="C61" s="312"/>
      <c r="D61" s="313"/>
      <c r="E61" s="313"/>
      <c r="F61" s="313"/>
      <c r="G61" s="313"/>
      <c r="H61" s="313"/>
      <c r="I61" s="313"/>
      <c r="J61" s="314"/>
    </row>
    <row r="62" spans="1:10" ht="18.75" customHeight="1">
      <c r="A62" s="7" t="s">
        <v>329</v>
      </c>
      <c r="B62" s="8">
        <v>3300</v>
      </c>
      <c r="C62" s="37">
        <f>SUM(C63,C64,C68)</f>
        <v>1879</v>
      </c>
      <c r="D62" s="37">
        <f>SUM(D63,D64,D68)</f>
        <v>1642</v>
      </c>
      <c r="E62" s="37">
        <f>SUM(E63,E64,E68)</f>
        <v>1404</v>
      </c>
      <c r="F62" s="39">
        <f t="shared" si="0"/>
        <v>0</v>
      </c>
      <c r="G62" s="37">
        <f>SUM(G63,G64,G68)</f>
        <v>0</v>
      </c>
      <c r="H62" s="37">
        <f>SUM(H63,H64,H68)</f>
        <v>0</v>
      </c>
      <c r="I62" s="37">
        <f>SUM(I63,I64,I68)</f>
        <v>0</v>
      </c>
      <c r="J62" s="37">
        <f>SUM(J63,J64,J68)</f>
        <v>0</v>
      </c>
    </row>
    <row r="63" spans="1:10" ht="18.75" customHeight="1">
      <c r="A63" s="5" t="s">
        <v>330</v>
      </c>
      <c r="B63" s="60">
        <v>3305</v>
      </c>
      <c r="C63" s="27">
        <v>1879</v>
      </c>
      <c r="D63" s="27">
        <v>1642</v>
      </c>
      <c r="E63" s="27">
        <v>1404</v>
      </c>
      <c r="F63" s="30">
        <f t="shared" si="0"/>
        <v>0</v>
      </c>
      <c r="G63" s="27"/>
      <c r="H63" s="27"/>
      <c r="I63" s="27"/>
      <c r="J63" s="27"/>
    </row>
    <row r="64" spans="1:10" ht="18.75" customHeight="1">
      <c r="A64" s="5" t="s">
        <v>331</v>
      </c>
      <c r="B64" s="60">
        <v>3310</v>
      </c>
      <c r="C64" s="30">
        <f>SUM(C65:C67)</f>
        <v>0</v>
      </c>
      <c r="D64" s="30">
        <f>SUM(D65:D67)</f>
        <v>0</v>
      </c>
      <c r="E64" s="30">
        <f>SUM(E65:E67)</f>
        <v>0</v>
      </c>
      <c r="F64" s="30">
        <f t="shared" si="0"/>
        <v>0</v>
      </c>
      <c r="G64" s="30">
        <f>SUM(G65:G67)</f>
        <v>0</v>
      </c>
      <c r="H64" s="30">
        <f>SUM(H65:H67)</f>
        <v>0</v>
      </c>
      <c r="I64" s="30">
        <f>SUM(I65:I67)</f>
        <v>0</v>
      </c>
      <c r="J64" s="30">
        <f>SUM(J65:J67)</f>
        <v>0</v>
      </c>
    </row>
    <row r="65" spans="1:10" ht="18.75" customHeight="1">
      <c r="A65" s="5" t="s">
        <v>291</v>
      </c>
      <c r="B65" s="60">
        <v>3311</v>
      </c>
      <c r="C65" s="27"/>
      <c r="D65" s="27"/>
      <c r="E65" s="27"/>
      <c r="F65" s="30">
        <f t="shared" si="0"/>
        <v>0</v>
      </c>
      <c r="G65" s="27"/>
      <c r="H65" s="27"/>
      <c r="I65" s="27"/>
      <c r="J65" s="27"/>
    </row>
    <row r="66" spans="1:10" ht="18.75" customHeight="1">
      <c r="A66" s="5" t="s">
        <v>292</v>
      </c>
      <c r="B66" s="6">
        <v>3312</v>
      </c>
      <c r="C66" s="27"/>
      <c r="D66" s="27"/>
      <c r="E66" s="27"/>
      <c r="F66" s="30">
        <f t="shared" si="0"/>
        <v>0</v>
      </c>
      <c r="G66" s="27"/>
      <c r="H66" s="27"/>
      <c r="I66" s="27"/>
      <c r="J66" s="27"/>
    </row>
    <row r="67" spans="1:10" ht="18.75" customHeight="1">
      <c r="A67" s="5" t="s">
        <v>293</v>
      </c>
      <c r="B67" s="6">
        <v>3313</v>
      </c>
      <c r="C67" s="27"/>
      <c r="D67" s="27"/>
      <c r="E67" s="27"/>
      <c r="F67" s="30">
        <f t="shared" si="0"/>
        <v>0</v>
      </c>
      <c r="G67" s="27"/>
      <c r="H67" s="27"/>
      <c r="I67" s="27"/>
      <c r="J67" s="27"/>
    </row>
    <row r="68" spans="1:10" ht="18.75" customHeight="1">
      <c r="A68" s="5" t="s">
        <v>294</v>
      </c>
      <c r="B68" s="6">
        <v>3320</v>
      </c>
      <c r="C68" s="27"/>
      <c r="D68" s="27"/>
      <c r="E68" s="27"/>
      <c r="F68" s="30">
        <f t="shared" si="0"/>
        <v>0</v>
      </c>
      <c r="G68" s="27"/>
      <c r="H68" s="27"/>
      <c r="I68" s="27"/>
      <c r="J68" s="27"/>
    </row>
    <row r="69" spans="1:10" ht="18.75" customHeight="1">
      <c r="A69" s="7" t="s">
        <v>332</v>
      </c>
      <c r="B69" s="8">
        <v>3330</v>
      </c>
      <c r="C69" s="37">
        <f>SUM(C70:C71,C75:C78)</f>
        <v>0</v>
      </c>
      <c r="D69" s="37">
        <f>SUM(D70:D71,D75:D78)</f>
        <v>0</v>
      </c>
      <c r="E69" s="37">
        <f>SUM(E70:E71,E75:E78)</f>
        <v>0</v>
      </c>
      <c r="F69" s="39">
        <f t="shared" si="0"/>
        <v>0</v>
      </c>
      <c r="G69" s="37">
        <f>SUM(G70:G71,G75:G78)</f>
        <v>0</v>
      </c>
      <c r="H69" s="37">
        <f>SUM(H70:H71,H75:H78)</f>
        <v>0</v>
      </c>
      <c r="I69" s="37">
        <f>SUM(I70:I71,I75:I78)</f>
        <v>0</v>
      </c>
      <c r="J69" s="37">
        <f>SUM(J70:J71,J75:J78)</f>
        <v>0</v>
      </c>
    </row>
    <row r="70" spans="1:10" ht="18.75" customHeight="1">
      <c r="A70" s="5" t="s">
        <v>333</v>
      </c>
      <c r="B70" s="60">
        <v>3335</v>
      </c>
      <c r="C70" s="27" t="s">
        <v>160</v>
      </c>
      <c r="D70" s="27" t="s">
        <v>160</v>
      </c>
      <c r="E70" s="27" t="s">
        <v>160</v>
      </c>
      <c r="F70" s="30">
        <f t="shared" si="0"/>
        <v>0</v>
      </c>
      <c r="G70" s="27" t="s">
        <v>160</v>
      </c>
      <c r="H70" s="27" t="s">
        <v>160</v>
      </c>
      <c r="I70" s="27" t="s">
        <v>160</v>
      </c>
      <c r="J70" s="27" t="s">
        <v>160</v>
      </c>
    </row>
    <row r="71" spans="1:10" ht="18.75" customHeight="1">
      <c r="A71" s="5" t="s">
        <v>334</v>
      </c>
      <c r="B71" s="60">
        <v>3340</v>
      </c>
      <c r="C71" s="30">
        <f>SUM(C72:C74)</f>
        <v>0</v>
      </c>
      <c r="D71" s="30">
        <f>SUM(D72:D74)</f>
        <v>0</v>
      </c>
      <c r="E71" s="30">
        <f>SUM(E72:E74)</f>
        <v>0</v>
      </c>
      <c r="F71" s="30">
        <f t="shared" si="0"/>
        <v>0</v>
      </c>
      <c r="G71" s="30">
        <f>SUM(G72:G74)</f>
        <v>0</v>
      </c>
      <c r="H71" s="30">
        <f>SUM(H72:H74)</f>
        <v>0</v>
      </c>
      <c r="I71" s="30">
        <f>SUM(I72:I74)</f>
        <v>0</v>
      </c>
      <c r="J71" s="30">
        <f>SUM(J72:J74)</f>
        <v>0</v>
      </c>
    </row>
    <row r="72" spans="1:10" ht="18.75" customHeight="1">
      <c r="A72" s="5" t="s">
        <v>291</v>
      </c>
      <c r="B72" s="60">
        <v>3341</v>
      </c>
      <c r="C72" s="27" t="s">
        <v>160</v>
      </c>
      <c r="D72" s="27" t="s">
        <v>160</v>
      </c>
      <c r="E72" s="27" t="s">
        <v>160</v>
      </c>
      <c r="F72" s="30">
        <f t="shared" si="0"/>
        <v>0</v>
      </c>
      <c r="G72" s="27" t="s">
        <v>160</v>
      </c>
      <c r="H72" s="27" t="s">
        <v>160</v>
      </c>
      <c r="I72" s="27" t="s">
        <v>160</v>
      </c>
      <c r="J72" s="27" t="s">
        <v>160</v>
      </c>
    </row>
    <row r="73" spans="1:10" ht="18.75" customHeight="1">
      <c r="A73" s="5" t="s">
        <v>292</v>
      </c>
      <c r="B73" s="60">
        <v>3342</v>
      </c>
      <c r="C73" s="27" t="s">
        <v>160</v>
      </c>
      <c r="D73" s="27" t="s">
        <v>160</v>
      </c>
      <c r="E73" s="27" t="s">
        <v>160</v>
      </c>
      <c r="F73" s="30">
        <f t="shared" si="0"/>
        <v>0</v>
      </c>
      <c r="G73" s="27" t="s">
        <v>160</v>
      </c>
      <c r="H73" s="27" t="s">
        <v>160</v>
      </c>
      <c r="I73" s="27" t="s">
        <v>160</v>
      </c>
      <c r="J73" s="27" t="s">
        <v>160</v>
      </c>
    </row>
    <row r="74" spans="1:10" ht="18.75" customHeight="1">
      <c r="A74" s="5" t="s">
        <v>293</v>
      </c>
      <c r="B74" s="60">
        <v>3343</v>
      </c>
      <c r="C74" s="27" t="s">
        <v>160</v>
      </c>
      <c r="D74" s="27" t="s">
        <v>160</v>
      </c>
      <c r="E74" s="27" t="s">
        <v>160</v>
      </c>
      <c r="F74" s="30">
        <f t="shared" ref="F74:F79" si="4">SUM(G74:J74)</f>
        <v>0</v>
      </c>
      <c r="G74" s="27" t="s">
        <v>160</v>
      </c>
      <c r="H74" s="27" t="s">
        <v>160</v>
      </c>
      <c r="I74" s="27" t="s">
        <v>160</v>
      </c>
      <c r="J74" s="27" t="s">
        <v>160</v>
      </c>
    </row>
    <row r="75" spans="1:10" ht="18.75" customHeight="1">
      <c r="A75" s="5" t="s">
        <v>335</v>
      </c>
      <c r="B75" s="60">
        <v>3350</v>
      </c>
      <c r="C75" s="27" t="s">
        <v>160</v>
      </c>
      <c r="D75" s="27" t="s">
        <v>160</v>
      </c>
      <c r="E75" s="27" t="s">
        <v>160</v>
      </c>
      <c r="F75" s="30">
        <f t="shared" si="4"/>
        <v>0</v>
      </c>
      <c r="G75" s="27" t="s">
        <v>160</v>
      </c>
      <c r="H75" s="27" t="s">
        <v>160</v>
      </c>
      <c r="I75" s="27" t="s">
        <v>160</v>
      </c>
      <c r="J75" s="27" t="s">
        <v>160</v>
      </c>
    </row>
    <row r="76" spans="1:10" ht="18.75" customHeight="1">
      <c r="A76" s="5" t="s">
        <v>336</v>
      </c>
      <c r="B76" s="6">
        <v>3360</v>
      </c>
      <c r="C76" s="27" t="s">
        <v>160</v>
      </c>
      <c r="D76" s="27" t="s">
        <v>160</v>
      </c>
      <c r="E76" s="27" t="s">
        <v>160</v>
      </c>
      <c r="F76" s="30">
        <f t="shared" si="4"/>
        <v>0</v>
      </c>
      <c r="G76" s="27" t="s">
        <v>160</v>
      </c>
      <c r="H76" s="27" t="s">
        <v>160</v>
      </c>
      <c r="I76" s="27" t="s">
        <v>160</v>
      </c>
      <c r="J76" s="27" t="s">
        <v>160</v>
      </c>
    </row>
    <row r="77" spans="1:10" ht="18.75" customHeight="1">
      <c r="A77" s="5" t="s">
        <v>337</v>
      </c>
      <c r="B77" s="6">
        <v>3370</v>
      </c>
      <c r="C77" s="27" t="s">
        <v>160</v>
      </c>
      <c r="D77" s="27" t="s">
        <v>160</v>
      </c>
      <c r="E77" s="27" t="s">
        <v>160</v>
      </c>
      <c r="F77" s="30">
        <f t="shared" si="4"/>
        <v>0</v>
      </c>
      <c r="G77" s="27" t="s">
        <v>160</v>
      </c>
      <c r="H77" s="27" t="s">
        <v>160</v>
      </c>
      <c r="I77" s="27" t="s">
        <v>160</v>
      </c>
      <c r="J77" s="27" t="s">
        <v>160</v>
      </c>
    </row>
    <row r="78" spans="1:10" ht="18.75" customHeight="1">
      <c r="A78" s="5" t="s">
        <v>326</v>
      </c>
      <c r="B78" s="6">
        <v>3380</v>
      </c>
      <c r="C78" s="27" t="s">
        <v>160</v>
      </c>
      <c r="D78" s="27" t="s">
        <v>160</v>
      </c>
      <c r="E78" s="27" t="s">
        <v>160</v>
      </c>
      <c r="F78" s="30">
        <f t="shared" si="4"/>
        <v>0</v>
      </c>
      <c r="G78" s="27" t="s">
        <v>160</v>
      </c>
      <c r="H78" s="27" t="s">
        <v>160</v>
      </c>
      <c r="I78" s="27" t="s">
        <v>160</v>
      </c>
      <c r="J78" s="27" t="s">
        <v>160</v>
      </c>
    </row>
    <row r="79" spans="1:10" ht="18.75" customHeight="1">
      <c r="A79" s="7" t="s">
        <v>338</v>
      </c>
      <c r="B79" s="8">
        <v>3395</v>
      </c>
      <c r="C79" s="37">
        <f>SUM(C62,C69)</f>
        <v>1879</v>
      </c>
      <c r="D79" s="37">
        <f t="shared" ref="D79:J79" si="5">SUM(D62,D69)</f>
        <v>1642</v>
      </c>
      <c r="E79" s="37">
        <f t="shared" si="5"/>
        <v>1404</v>
      </c>
      <c r="F79" s="39">
        <f t="shared" si="4"/>
        <v>0</v>
      </c>
      <c r="G79" s="37">
        <f t="shared" si="5"/>
        <v>0</v>
      </c>
      <c r="H79" s="37">
        <f t="shared" si="5"/>
        <v>0</v>
      </c>
      <c r="I79" s="37">
        <f t="shared" si="5"/>
        <v>0</v>
      </c>
      <c r="J79" s="37">
        <f t="shared" si="5"/>
        <v>0</v>
      </c>
    </row>
    <row r="80" spans="1:10" ht="18.75" customHeight="1">
      <c r="A80" s="7" t="s">
        <v>339</v>
      </c>
      <c r="B80" s="130">
        <v>3400</v>
      </c>
      <c r="C80" s="37">
        <f t="shared" ref="C80:J80" si="6">SUM(C40,C60,C79)</f>
        <v>-515</v>
      </c>
      <c r="D80" s="37">
        <f t="shared" si="6"/>
        <v>-3285</v>
      </c>
      <c r="E80" s="37">
        <f t="shared" si="6"/>
        <v>305</v>
      </c>
      <c r="F80" s="37">
        <f t="shared" si="6"/>
        <v>23054</v>
      </c>
      <c r="G80" s="37">
        <f t="shared" si="6"/>
        <v>5188</v>
      </c>
      <c r="H80" s="37">
        <f t="shared" si="6"/>
        <v>5247</v>
      </c>
      <c r="I80" s="37">
        <f t="shared" si="6"/>
        <v>6837</v>
      </c>
      <c r="J80" s="37">
        <f t="shared" si="6"/>
        <v>5782</v>
      </c>
    </row>
    <row r="81" spans="1:10" ht="18.75" customHeight="1">
      <c r="A81" s="5" t="s">
        <v>340</v>
      </c>
      <c r="B81" s="71">
        <v>3405</v>
      </c>
      <c r="C81" s="177">
        <v>6837</v>
      </c>
      <c r="D81" s="178">
        <v>6322</v>
      </c>
      <c r="E81" s="178">
        <v>6322</v>
      </c>
      <c r="F81" s="76"/>
      <c r="G81" s="76"/>
      <c r="H81" s="76"/>
      <c r="I81" s="76"/>
      <c r="J81" s="76"/>
    </row>
    <row r="82" spans="1:10" ht="18.75" customHeight="1">
      <c r="A82" s="23" t="s">
        <v>341</v>
      </c>
      <c r="B82" s="71">
        <v>3410</v>
      </c>
      <c r="C82" s="75"/>
      <c r="D82" s="76"/>
      <c r="E82" s="76"/>
      <c r="F82" s="30">
        <f>SUM(G82:J82)</f>
        <v>0</v>
      </c>
      <c r="G82" s="76"/>
      <c r="H82" s="76"/>
      <c r="I82" s="76"/>
      <c r="J82" s="76"/>
    </row>
    <row r="83" spans="1:10" ht="18.75" customHeight="1">
      <c r="A83" s="5" t="s">
        <v>342</v>
      </c>
      <c r="B83" s="6">
        <v>3415</v>
      </c>
      <c r="C83" s="38">
        <f>SUM(C81,C80,C82)</f>
        <v>6322</v>
      </c>
      <c r="D83" s="38">
        <f t="shared" ref="D83:J83" si="7">SUM(D81,D80,D82)</f>
        <v>3037</v>
      </c>
      <c r="E83" s="38">
        <f t="shared" si="7"/>
        <v>6627</v>
      </c>
      <c r="F83" s="38">
        <f t="shared" si="7"/>
        <v>23054</v>
      </c>
      <c r="G83" s="38">
        <f t="shared" si="7"/>
        <v>5188</v>
      </c>
      <c r="H83" s="38">
        <f t="shared" si="7"/>
        <v>5247</v>
      </c>
      <c r="I83" s="38">
        <f t="shared" si="7"/>
        <v>6837</v>
      </c>
      <c r="J83" s="38">
        <f t="shared" si="7"/>
        <v>5782</v>
      </c>
    </row>
    <row r="84" spans="1:10" ht="18.75" customHeight="1">
      <c r="A84" s="2"/>
      <c r="B84" s="77"/>
      <c r="C84" s="78"/>
      <c r="D84" s="79"/>
      <c r="E84" s="79"/>
      <c r="F84" s="80"/>
      <c r="G84" s="79"/>
      <c r="H84" s="79"/>
      <c r="I84" s="79"/>
      <c r="J84" s="79"/>
    </row>
    <row r="85" spans="1:10" ht="18.75" customHeight="1">
      <c r="A85" s="2"/>
      <c r="B85" s="77"/>
      <c r="C85" s="78"/>
      <c r="D85" s="79"/>
      <c r="E85" s="79"/>
      <c r="F85" s="80"/>
      <c r="G85" s="79"/>
      <c r="H85" s="79"/>
      <c r="I85" s="79"/>
      <c r="J85" s="79"/>
    </row>
    <row r="86" spans="1:10" ht="18.75" customHeight="1">
      <c r="A86" s="172" t="s">
        <v>516</v>
      </c>
      <c r="B86" s="1"/>
      <c r="C86" s="315" t="s">
        <v>137</v>
      </c>
      <c r="D86" s="316"/>
      <c r="E86" s="316"/>
      <c r="F86" s="316"/>
      <c r="G86" s="10"/>
      <c r="H86" s="308" t="s">
        <v>510</v>
      </c>
      <c r="I86" s="308"/>
      <c r="J86" s="308"/>
    </row>
    <row r="87" spans="1:10" ht="18.75" customHeight="1">
      <c r="A87" s="3" t="s">
        <v>138</v>
      </c>
      <c r="B87" s="2"/>
      <c r="C87" s="244" t="s">
        <v>139</v>
      </c>
      <c r="D87" s="244"/>
      <c r="E87" s="244"/>
      <c r="F87" s="244"/>
      <c r="G87" s="13"/>
      <c r="H87" s="226" t="s">
        <v>140</v>
      </c>
      <c r="I87" s="226"/>
      <c r="J87" s="226"/>
    </row>
    <row r="96" spans="1:10">
      <c r="A96" t="s">
        <v>517</v>
      </c>
    </row>
    <row r="97" spans="1:1">
      <c r="A97" t="s">
        <v>518</v>
      </c>
    </row>
    <row r="98" spans="1:1">
      <c r="A98" t="s">
        <v>519</v>
      </c>
    </row>
  </sheetData>
  <mergeCells count="15">
    <mergeCell ref="C87:F87"/>
    <mergeCell ref="H87:J87"/>
    <mergeCell ref="C6:J6"/>
    <mergeCell ref="C41:J41"/>
    <mergeCell ref="C61:J61"/>
    <mergeCell ref="C86:F86"/>
    <mergeCell ref="H86:J86"/>
    <mergeCell ref="A1:J1"/>
    <mergeCell ref="A3:A4"/>
    <mergeCell ref="B3:B4"/>
    <mergeCell ref="C3:C4"/>
    <mergeCell ref="D3:D4"/>
    <mergeCell ref="E3:E4"/>
    <mergeCell ref="F3:F4"/>
    <mergeCell ref="G3:J3"/>
  </mergeCells>
  <pageMargins left="1.1023622047244095" right="0.31496062992125984" top="0.78740157480314965" bottom="0.74803149606299213" header="0.31496062992125984" footer="0.31496062992125984"/>
  <pageSetup paperSize="9" scale="3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1"/>
  <sheetViews>
    <sheetView view="pageBreakPreview" topLeftCell="A10" zoomScale="48" zoomScaleNormal="55" zoomScaleSheetLayoutView="48" workbookViewId="0">
      <selection activeCell="C31" sqref="C31"/>
    </sheetView>
  </sheetViews>
  <sheetFormatPr defaultRowHeight="12.75"/>
  <cols>
    <col min="1" max="1" width="57.42578125" customWidth="1"/>
    <col min="2" max="13" width="18" customWidth="1"/>
  </cols>
  <sheetData>
    <row r="2" spans="1:13" ht="18.75">
      <c r="A2" s="309" t="s">
        <v>343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</row>
    <row r="3" spans="1:13" ht="18.75" customHeight="1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191" t="s">
        <v>344</v>
      </c>
      <c r="M3" s="191"/>
    </row>
    <row r="4" spans="1:13" ht="27.75" customHeight="1">
      <c r="A4" s="284" t="s">
        <v>34</v>
      </c>
      <c r="B4" s="285"/>
      <c r="C4" s="285"/>
      <c r="D4" s="286"/>
      <c r="E4" s="196" t="s">
        <v>35</v>
      </c>
      <c r="F4" s="196" t="s">
        <v>244</v>
      </c>
      <c r="G4" s="196" t="s">
        <v>245</v>
      </c>
      <c r="H4" s="283" t="s">
        <v>36</v>
      </c>
      <c r="I4" s="196" t="s">
        <v>345</v>
      </c>
      <c r="J4" s="196" t="s">
        <v>153</v>
      </c>
      <c r="K4" s="196"/>
      <c r="L4" s="196"/>
      <c r="M4" s="196"/>
    </row>
    <row r="5" spans="1:13" ht="64.5" customHeight="1">
      <c r="A5" s="287"/>
      <c r="B5" s="191"/>
      <c r="C5" s="191"/>
      <c r="D5" s="288"/>
      <c r="E5" s="196"/>
      <c r="F5" s="196"/>
      <c r="G5" s="196"/>
      <c r="H5" s="283"/>
      <c r="I5" s="196"/>
      <c r="J5" s="150" t="s">
        <v>155</v>
      </c>
      <c r="K5" s="150" t="s">
        <v>156</v>
      </c>
      <c r="L5" s="150" t="s">
        <v>157</v>
      </c>
      <c r="M5" s="150" t="s">
        <v>158</v>
      </c>
    </row>
    <row r="6" spans="1:13" s="63" customFormat="1" ht="18.75" customHeight="1">
      <c r="A6" s="250">
        <v>1</v>
      </c>
      <c r="B6" s="251"/>
      <c r="C6" s="251"/>
      <c r="D6" s="327"/>
      <c r="E6" s="59">
        <v>2</v>
      </c>
      <c r="F6" s="59">
        <v>3</v>
      </c>
      <c r="G6" s="59">
        <v>4</v>
      </c>
      <c r="H6" s="59">
        <v>5</v>
      </c>
      <c r="I6" s="59">
        <v>6</v>
      </c>
      <c r="J6" s="59">
        <v>7</v>
      </c>
      <c r="K6" s="59">
        <v>8</v>
      </c>
      <c r="L6" s="59">
        <v>9</v>
      </c>
      <c r="M6" s="59">
        <v>10</v>
      </c>
    </row>
    <row r="7" spans="1:13" ht="44.25" customHeight="1">
      <c r="A7" s="302" t="s">
        <v>346</v>
      </c>
      <c r="B7" s="303"/>
      <c r="C7" s="303"/>
      <c r="D7" s="304"/>
      <c r="E7" s="64">
        <v>4000</v>
      </c>
      <c r="F7" s="37">
        <f>SUM(F8:F13)</f>
        <v>0</v>
      </c>
      <c r="G7" s="37">
        <f>SUM(G8:G13)</f>
        <v>0</v>
      </c>
      <c r="H7" s="37">
        <f>SUM(H8:H13)</f>
        <v>0</v>
      </c>
      <c r="I7" s="39">
        <f t="shared" ref="I7:I13" si="0">SUM(J7:M7)</f>
        <v>0</v>
      </c>
      <c r="J7" s="37">
        <f>SUM(J8:J13)</f>
        <v>0</v>
      </c>
      <c r="K7" s="37">
        <f>SUM(K8:K13)</f>
        <v>0</v>
      </c>
      <c r="L7" s="37">
        <f>SUM(L8:L13)</f>
        <v>0</v>
      </c>
      <c r="M7" s="37">
        <f>SUM(M8:M13)</f>
        <v>0</v>
      </c>
    </row>
    <row r="8" spans="1:13" ht="18.75" customHeight="1">
      <c r="A8" s="290" t="s">
        <v>347</v>
      </c>
      <c r="B8" s="291"/>
      <c r="C8" s="291"/>
      <c r="D8" s="292"/>
      <c r="E8" s="59" t="s">
        <v>348</v>
      </c>
      <c r="F8" s="27"/>
      <c r="G8" s="27"/>
      <c r="H8" s="27"/>
      <c r="I8" s="30">
        <f t="shared" si="0"/>
        <v>0</v>
      </c>
      <c r="J8" s="27"/>
      <c r="K8" s="27"/>
      <c r="L8" s="27"/>
      <c r="M8" s="27"/>
    </row>
    <row r="9" spans="1:13" ht="18.75" customHeight="1">
      <c r="A9" s="290" t="s">
        <v>349</v>
      </c>
      <c r="B9" s="291"/>
      <c r="C9" s="291"/>
      <c r="D9" s="292"/>
      <c r="E9" s="58">
        <v>4020</v>
      </c>
      <c r="F9" s="27"/>
      <c r="G9" s="27"/>
      <c r="H9" s="27"/>
      <c r="I9" s="30">
        <f t="shared" si="0"/>
        <v>0</v>
      </c>
      <c r="J9" s="27"/>
      <c r="K9" s="27"/>
      <c r="L9" s="27"/>
      <c r="M9" s="27"/>
    </row>
    <row r="10" spans="1:13" ht="18.75" customHeight="1">
      <c r="A10" s="290" t="s">
        <v>350</v>
      </c>
      <c r="B10" s="291"/>
      <c r="C10" s="291"/>
      <c r="D10" s="292"/>
      <c r="E10" s="59">
        <v>4030</v>
      </c>
      <c r="F10" s="27"/>
      <c r="G10" s="27"/>
      <c r="H10" s="27"/>
      <c r="I10" s="30">
        <f t="shared" si="0"/>
        <v>0</v>
      </c>
      <c r="J10" s="27"/>
      <c r="K10" s="27"/>
      <c r="L10" s="27"/>
      <c r="M10" s="27"/>
    </row>
    <row r="11" spans="1:13" ht="18.75" customHeight="1">
      <c r="A11" s="290" t="s">
        <v>351</v>
      </c>
      <c r="B11" s="291"/>
      <c r="C11" s="291"/>
      <c r="D11" s="292"/>
      <c r="E11" s="58">
        <v>4040</v>
      </c>
      <c r="F11" s="27"/>
      <c r="G11" s="27"/>
      <c r="H11" s="27"/>
      <c r="I11" s="30">
        <f t="shared" si="0"/>
        <v>0</v>
      </c>
      <c r="J11" s="27"/>
      <c r="K11" s="27"/>
      <c r="L11" s="27"/>
      <c r="M11" s="27"/>
    </row>
    <row r="12" spans="1:13" ht="18.75" customHeight="1">
      <c r="A12" s="290" t="s">
        <v>352</v>
      </c>
      <c r="B12" s="291"/>
      <c r="C12" s="291"/>
      <c r="D12" s="292"/>
      <c r="E12" s="59">
        <v>4050</v>
      </c>
      <c r="F12" s="27"/>
      <c r="G12" s="27"/>
      <c r="H12" s="27"/>
      <c r="I12" s="30">
        <f t="shared" si="0"/>
        <v>0</v>
      </c>
      <c r="J12" s="27"/>
      <c r="K12" s="27"/>
      <c r="L12" s="27"/>
      <c r="M12" s="27"/>
    </row>
    <row r="13" spans="1:13" ht="18.75" customHeight="1">
      <c r="A13" s="290" t="s">
        <v>353</v>
      </c>
      <c r="B13" s="291"/>
      <c r="C13" s="291"/>
      <c r="D13" s="292"/>
      <c r="E13" s="60">
        <v>4060</v>
      </c>
      <c r="F13" s="27"/>
      <c r="G13" s="27"/>
      <c r="H13" s="27"/>
      <c r="I13" s="30">
        <f t="shared" si="0"/>
        <v>0</v>
      </c>
      <c r="J13" s="27"/>
      <c r="K13" s="27"/>
      <c r="L13" s="27"/>
      <c r="M13" s="27"/>
    </row>
    <row r="14" spans="1:13" ht="15" customHeight="1">
      <c r="A14" s="55"/>
      <c r="B14" s="55"/>
      <c r="C14" s="55"/>
      <c r="D14" s="55"/>
      <c r="E14" s="54"/>
      <c r="F14" s="56"/>
      <c r="G14" s="57"/>
      <c r="H14" s="57"/>
      <c r="I14" s="56"/>
      <c r="J14" s="57"/>
      <c r="K14" s="57"/>
      <c r="L14" s="57"/>
      <c r="M14" s="57"/>
    </row>
    <row r="15" spans="1:13" ht="15" customHeight="1">
      <c r="A15" s="55"/>
      <c r="B15" s="55"/>
      <c r="C15" s="55"/>
      <c r="D15" s="55"/>
      <c r="E15" s="54"/>
      <c r="F15" s="56"/>
      <c r="G15" s="57"/>
      <c r="H15" s="57"/>
      <c r="I15" s="56"/>
      <c r="J15" s="57"/>
      <c r="K15" s="57"/>
      <c r="L15" s="57"/>
      <c r="M15" s="57"/>
    </row>
    <row r="16" spans="1:13" ht="15" customHeight="1">
      <c r="A16" s="324" t="s">
        <v>354</v>
      </c>
      <c r="B16" s="324"/>
      <c r="C16" s="227" t="s">
        <v>137</v>
      </c>
      <c r="D16" s="227"/>
      <c r="E16" s="227"/>
      <c r="F16" s="227"/>
      <c r="G16" s="227"/>
      <c r="H16" s="227"/>
      <c r="I16" s="227"/>
      <c r="J16" s="98"/>
    </row>
    <row r="17" spans="1:13" ht="15" customHeight="1">
      <c r="A17" s="97" t="s">
        <v>279</v>
      </c>
      <c r="B17" s="13"/>
      <c r="C17" s="225" t="s">
        <v>355</v>
      </c>
      <c r="D17" s="225"/>
      <c r="E17" s="225"/>
      <c r="F17" s="225"/>
      <c r="G17" s="225"/>
      <c r="H17" s="225"/>
      <c r="I17" s="225"/>
      <c r="J17" s="97"/>
      <c r="K17" s="226" t="s">
        <v>140</v>
      </c>
      <c r="L17" s="226"/>
      <c r="M17" s="226"/>
    </row>
    <row r="18" spans="1:13" ht="15" customHeight="1">
      <c r="A18" s="55"/>
      <c r="B18" s="55"/>
      <c r="C18" s="55"/>
      <c r="D18" s="55"/>
      <c r="E18" s="54"/>
      <c r="F18" s="56"/>
      <c r="G18" s="57"/>
      <c r="H18" s="57"/>
      <c r="I18" s="56"/>
      <c r="J18" s="57"/>
      <c r="K18" s="57"/>
      <c r="L18" s="57"/>
      <c r="M18" s="57"/>
    </row>
    <row r="19" spans="1:13" ht="15" customHeight="1">
      <c r="A19" s="55"/>
      <c r="B19" s="55"/>
      <c r="C19" s="55"/>
      <c r="D19" s="55"/>
      <c r="E19" s="54"/>
      <c r="F19" s="56"/>
      <c r="G19" s="57"/>
      <c r="H19" s="57"/>
      <c r="I19" s="56"/>
      <c r="J19" s="57"/>
      <c r="K19" s="57"/>
      <c r="L19" s="57"/>
      <c r="M19" s="57"/>
    </row>
    <row r="20" spans="1:13" ht="15" customHeight="1">
      <c r="A20" s="13"/>
      <c r="B20" s="13"/>
      <c r="C20" s="13"/>
      <c r="D20" s="13"/>
      <c r="E20" s="2"/>
      <c r="F20" s="13"/>
      <c r="G20" s="13"/>
      <c r="H20" s="13"/>
      <c r="I20" s="13"/>
      <c r="J20" s="13"/>
      <c r="K20" s="3"/>
      <c r="L20" s="3"/>
      <c r="M20" s="3"/>
    </row>
    <row r="21" spans="1:13" ht="20.25" customHeight="1">
      <c r="A21" s="325" t="s">
        <v>356</v>
      </c>
      <c r="B21" s="325"/>
      <c r="C21" s="325"/>
      <c r="D21" s="325"/>
      <c r="E21" s="325"/>
      <c r="F21" s="325"/>
      <c r="G21" s="325"/>
      <c r="H21" s="325"/>
      <c r="I21" s="325"/>
      <c r="J21" s="325"/>
      <c r="K21" s="325"/>
      <c r="L21" s="325"/>
      <c r="M21" s="325"/>
    </row>
    <row r="22" spans="1:13" ht="20.25" customHeight="1">
      <c r="A22" s="155"/>
      <c r="B22" s="155"/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</row>
    <row r="23" spans="1:13" ht="20.25" customHeight="1">
      <c r="A23" s="155"/>
      <c r="B23" s="155"/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</row>
    <row r="24" spans="1:13" ht="50.25" customHeight="1">
      <c r="A24" s="310" t="s">
        <v>357</v>
      </c>
      <c r="B24" s="317" t="s">
        <v>358</v>
      </c>
      <c r="C24" s="322"/>
      <c r="D24" s="318"/>
      <c r="E24" s="319" t="s">
        <v>359</v>
      </c>
      <c r="F24" s="317" t="s">
        <v>360</v>
      </c>
      <c r="G24" s="322"/>
      <c r="H24" s="322"/>
      <c r="I24" s="322"/>
      <c r="J24" s="318"/>
      <c r="K24" s="323" t="s">
        <v>361</v>
      </c>
      <c r="L24" s="323"/>
      <c r="M24" s="323"/>
    </row>
    <row r="25" spans="1:13" ht="30" customHeight="1">
      <c r="A25" s="326"/>
      <c r="B25" s="319" t="s">
        <v>151</v>
      </c>
      <c r="C25" s="317" t="s">
        <v>362</v>
      </c>
      <c r="D25" s="318"/>
      <c r="E25" s="320"/>
      <c r="F25" s="319" t="s">
        <v>363</v>
      </c>
      <c r="G25" s="319" t="s">
        <v>364</v>
      </c>
      <c r="H25" s="319" t="s">
        <v>365</v>
      </c>
      <c r="I25" s="319" t="s">
        <v>366</v>
      </c>
      <c r="J25" s="319" t="s">
        <v>367</v>
      </c>
      <c r="K25" s="319" t="s">
        <v>151</v>
      </c>
      <c r="L25" s="317" t="s">
        <v>362</v>
      </c>
      <c r="M25" s="318"/>
    </row>
    <row r="26" spans="1:13" ht="106.5" customHeight="1">
      <c r="A26" s="311"/>
      <c r="B26" s="321"/>
      <c r="C26" s="156" t="s">
        <v>363</v>
      </c>
      <c r="D26" s="156" t="s">
        <v>368</v>
      </c>
      <c r="E26" s="321"/>
      <c r="F26" s="321"/>
      <c r="G26" s="321"/>
      <c r="H26" s="321"/>
      <c r="I26" s="321"/>
      <c r="J26" s="321"/>
      <c r="K26" s="321"/>
      <c r="L26" s="156" t="s">
        <v>363</v>
      </c>
      <c r="M26" s="156" t="s">
        <v>368</v>
      </c>
    </row>
    <row r="27" spans="1:13" ht="18.75" customHeight="1">
      <c r="A27" s="149">
        <v>1</v>
      </c>
      <c r="B27" s="156">
        <v>2</v>
      </c>
      <c r="C27" s="156">
        <v>3</v>
      </c>
      <c r="D27" s="156">
        <v>4</v>
      </c>
      <c r="E27" s="156">
        <v>5</v>
      </c>
      <c r="F27" s="156">
        <v>6</v>
      </c>
      <c r="G27" s="156">
        <v>7</v>
      </c>
      <c r="H27" s="156">
        <v>8</v>
      </c>
      <c r="I27" s="156">
        <v>9</v>
      </c>
      <c r="J27" s="156">
        <v>10</v>
      </c>
      <c r="K27" s="156">
        <v>11</v>
      </c>
      <c r="L27" s="156">
        <v>12</v>
      </c>
      <c r="M27" s="156">
        <v>13</v>
      </c>
    </row>
    <row r="28" spans="1:13" ht="42.75" customHeight="1">
      <c r="A28" s="147" t="s">
        <v>369</v>
      </c>
      <c r="B28" s="37">
        <f>SUM(C28,D28)</f>
        <v>0</v>
      </c>
      <c r="C28" s="65"/>
      <c r="D28" s="65"/>
      <c r="E28" s="65"/>
      <c r="F28" s="36" t="s">
        <v>160</v>
      </c>
      <c r="G28" s="88"/>
      <c r="H28" s="36" t="s">
        <v>160</v>
      </c>
      <c r="I28" s="88"/>
      <c r="J28" s="36"/>
      <c r="K28" s="37">
        <f>SUM(L28,M28)</f>
        <v>0</v>
      </c>
      <c r="L28" s="37">
        <f>SUM(C28,E28,F28,I28)</f>
        <v>0</v>
      </c>
      <c r="M28" s="37">
        <f>SUM(D28,G28,H28,J28)</f>
        <v>0</v>
      </c>
    </row>
    <row r="29" spans="1:13" ht="18.75" customHeight="1">
      <c r="A29" s="15"/>
      <c r="B29" s="157">
        <f t="shared" ref="B29:B36" si="1">SUM(C29,D29)</f>
        <v>0</v>
      </c>
      <c r="C29" s="28"/>
      <c r="D29" s="28"/>
      <c r="E29" s="28"/>
      <c r="F29" s="27" t="s">
        <v>160</v>
      </c>
      <c r="G29" s="94"/>
      <c r="H29" s="27" t="s">
        <v>160</v>
      </c>
      <c r="I29" s="94"/>
      <c r="J29" s="27"/>
      <c r="K29" s="85">
        <f t="shared" ref="K29:K36" si="2">SUM(L29,M29)</f>
        <v>0</v>
      </c>
      <c r="L29" s="85">
        <f t="shared" ref="L29:L36" si="3">SUM(C29,E29,F29,I29)</f>
        <v>0</v>
      </c>
      <c r="M29" s="85">
        <f t="shared" ref="M29:M36" si="4">SUM(D29,G29,H29,J29)</f>
        <v>0</v>
      </c>
    </row>
    <row r="30" spans="1:13" ht="18.75" customHeight="1">
      <c r="A30" s="15"/>
      <c r="B30" s="157">
        <f t="shared" si="1"/>
        <v>0</v>
      </c>
      <c r="C30" s="62"/>
      <c r="D30" s="62"/>
      <c r="E30" s="62"/>
      <c r="F30" s="27" t="s">
        <v>160</v>
      </c>
      <c r="G30" s="89"/>
      <c r="H30" s="27" t="s">
        <v>160</v>
      </c>
      <c r="I30" s="89"/>
      <c r="J30" s="27"/>
      <c r="K30" s="85">
        <f t="shared" si="2"/>
        <v>0</v>
      </c>
      <c r="L30" s="85">
        <f t="shared" si="3"/>
        <v>0</v>
      </c>
      <c r="M30" s="85">
        <f t="shared" si="4"/>
        <v>0</v>
      </c>
    </row>
    <row r="31" spans="1:13" ht="43.5" customHeight="1">
      <c r="A31" s="147" t="s">
        <v>370</v>
      </c>
      <c r="B31" s="38">
        <f t="shared" si="1"/>
        <v>0</v>
      </c>
      <c r="C31" s="65"/>
      <c r="D31" s="65"/>
      <c r="E31" s="65"/>
      <c r="F31" s="36" t="s">
        <v>160</v>
      </c>
      <c r="G31" s="88"/>
      <c r="H31" s="36" t="s">
        <v>160</v>
      </c>
      <c r="I31" s="88"/>
      <c r="J31" s="36"/>
      <c r="K31" s="37">
        <f t="shared" si="2"/>
        <v>0</v>
      </c>
      <c r="L31" s="37">
        <f t="shared" si="3"/>
        <v>0</v>
      </c>
      <c r="M31" s="37">
        <f t="shared" si="4"/>
        <v>0</v>
      </c>
    </row>
    <row r="32" spans="1:13" ht="18.75" customHeight="1">
      <c r="A32" s="15"/>
      <c r="B32" s="157">
        <f t="shared" si="1"/>
        <v>0</v>
      </c>
      <c r="C32" s="62"/>
      <c r="D32" s="62"/>
      <c r="E32" s="62"/>
      <c r="F32" s="27" t="s">
        <v>160</v>
      </c>
      <c r="G32" s="89"/>
      <c r="H32" s="27" t="s">
        <v>160</v>
      </c>
      <c r="I32" s="89"/>
      <c r="J32" s="27"/>
      <c r="K32" s="85">
        <f t="shared" si="2"/>
        <v>0</v>
      </c>
      <c r="L32" s="85">
        <f t="shared" si="3"/>
        <v>0</v>
      </c>
      <c r="M32" s="85">
        <f t="shared" si="4"/>
        <v>0</v>
      </c>
    </row>
    <row r="33" spans="1:13" ht="18.75" customHeight="1">
      <c r="A33" s="15"/>
      <c r="B33" s="157">
        <f t="shared" si="1"/>
        <v>0</v>
      </c>
      <c r="C33" s="62"/>
      <c r="D33" s="62"/>
      <c r="E33" s="62"/>
      <c r="F33" s="27" t="s">
        <v>160</v>
      </c>
      <c r="G33" s="89"/>
      <c r="H33" s="27" t="s">
        <v>160</v>
      </c>
      <c r="I33" s="89"/>
      <c r="J33" s="27"/>
      <c r="K33" s="85">
        <f t="shared" si="2"/>
        <v>0</v>
      </c>
      <c r="L33" s="85">
        <f t="shared" si="3"/>
        <v>0</v>
      </c>
      <c r="M33" s="85">
        <f t="shared" si="4"/>
        <v>0</v>
      </c>
    </row>
    <row r="34" spans="1:13" ht="42" customHeight="1">
      <c r="A34" s="147" t="s">
        <v>371</v>
      </c>
      <c r="B34" s="37">
        <f t="shared" si="1"/>
        <v>0</v>
      </c>
      <c r="C34" s="65"/>
      <c r="D34" s="65"/>
      <c r="E34" s="65"/>
      <c r="F34" s="36" t="s">
        <v>160</v>
      </c>
      <c r="G34" s="88"/>
      <c r="H34" s="36" t="s">
        <v>160</v>
      </c>
      <c r="I34" s="88"/>
      <c r="J34" s="36"/>
      <c r="K34" s="37">
        <f t="shared" si="2"/>
        <v>0</v>
      </c>
      <c r="L34" s="37">
        <f t="shared" si="3"/>
        <v>0</v>
      </c>
      <c r="M34" s="37">
        <f t="shared" si="4"/>
        <v>0</v>
      </c>
    </row>
    <row r="35" spans="1:13" ht="18.75" customHeight="1">
      <c r="A35" s="15"/>
      <c r="B35" s="157">
        <f t="shared" si="1"/>
        <v>0</v>
      </c>
      <c r="C35" s="62"/>
      <c r="D35" s="62"/>
      <c r="E35" s="62"/>
      <c r="F35" s="27" t="s">
        <v>160</v>
      </c>
      <c r="G35" s="89"/>
      <c r="H35" s="27" t="s">
        <v>160</v>
      </c>
      <c r="I35" s="89"/>
      <c r="J35" s="27"/>
      <c r="K35" s="85">
        <f t="shared" si="2"/>
        <v>0</v>
      </c>
      <c r="L35" s="85">
        <f t="shared" si="3"/>
        <v>0</v>
      </c>
      <c r="M35" s="85">
        <f t="shared" si="4"/>
        <v>0</v>
      </c>
    </row>
    <row r="36" spans="1:13" ht="18.75" customHeight="1">
      <c r="A36" s="15"/>
      <c r="B36" s="157">
        <f t="shared" si="1"/>
        <v>0</v>
      </c>
      <c r="C36" s="62"/>
      <c r="D36" s="62"/>
      <c r="E36" s="62"/>
      <c r="F36" s="27" t="s">
        <v>160</v>
      </c>
      <c r="G36" s="89"/>
      <c r="H36" s="27" t="s">
        <v>160</v>
      </c>
      <c r="I36" s="89"/>
      <c r="J36" s="27"/>
      <c r="K36" s="85">
        <f t="shared" si="2"/>
        <v>0</v>
      </c>
      <c r="L36" s="85">
        <f t="shared" si="3"/>
        <v>0</v>
      </c>
      <c r="M36" s="85">
        <f t="shared" si="4"/>
        <v>0</v>
      </c>
    </row>
    <row r="37" spans="1:13" ht="25.5" customHeight="1">
      <c r="A37" s="147" t="s">
        <v>151</v>
      </c>
      <c r="B37" s="37">
        <f>SUM(B28,B31,B34)</f>
        <v>0</v>
      </c>
      <c r="C37" s="37">
        <f t="shared" ref="C37:M37" si="5">SUM(C28,C31,C34)</f>
        <v>0</v>
      </c>
      <c r="D37" s="37">
        <f t="shared" si="5"/>
        <v>0</v>
      </c>
      <c r="E37" s="37">
        <f t="shared" si="5"/>
        <v>0</v>
      </c>
      <c r="F37" s="37">
        <f t="shared" si="5"/>
        <v>0</v>
      </c>
      <c r="G37" s="37">
        <f t="shared" si="5"/>
        <v>0</v>
      </c>
      <c r="H37" s="37">
        <f t="shared" si="5"/>
        <v>0</v>
      </c>
      <c r="I37" s="37">
        <f t="shared" si="5"/>
        <v>0</v>
      </c>
      <c r="J37" s="37">
        <f t="shared" si="5"/>
        <v>0</v>
      </c>
      <c r="K37" s="37">
        <f t="shared" si="5"/>
        <v>0</v>
      </c>
      <c r="L37" s="37">
        <f t="shared" si="5"/>
        <v>0</v>
      </c>
      <c r="M37" s="37">
        <f t="shared" si="5"/>
        <v>0</v>
      </c>
    </row>
    <row r="38" spans="1:13" ht="18.75" customHeight="1">
      <c r="A38" s="155"/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</row>
    <row r="39" spans="1:13" ht="18.75" customHeight="1">
      <c r="A39" s="55"/>
      <c r="B39" s="55"/>
      <c r="C39" s="55"/>
      <c r="D39" s="55"/>
      <c r="E39" s="54"/>
      <c r="F39" s="56"/>
      <c r="G39" s="57"/>
      <c r="H39" s="57"/>
      <c r="I39" s="56"/>
      <c r="J39" s="57"/>
      <c r="K39" s="57"/>
      <c r="L39" s="57"/>
      <c r="M39" s="57"/>
    </row>
    <row r="40" spans="1:13" ht="18.75" customHeight="1">
      <c r="A40" s="324" t="s">
        <v>354</v>
      </c>
      <c r="B40" s="324"/>
      <c r="C40" s="227" t="s">
        <v>137</v>
      </c>
      <c r="D40" s="227"/>
      <c r="E40" s="227"/>
      <c r="F40" s="227"/>
      <c r="G40" s="227"/>
      <c r="H40" s="227"/>
      <c r="I40" s="227"/>
      <c r="J40" s="98"/>
    </row>
    <row r="41" spans="1:13" ht="20.25" customHeight="1">
      <c r="A41" s="97" t="s">
        <v>279</v>
      </c>
      <c r="B41" s="13"/>
      <c r="C41" s="225" t="s">
        <v>355</v>
      </c>
      <c r="D41" s="225"/>
      <c r="E41" s="225"/>
      <c r="F41" s="225"/>
      <c r="G41" s="225"/>
      <c r="H41" s="225"/>
      <c r="I41" s="225"/>
      <c r="J41" s="97"/>
      <c r="K41" s="226" t="s">
        <v>140</v>
      </c>
      <c r="L41" s="226"/>
      <c r="M41" s="226"/>
    </row>
  </sheetData>
  <mergeCells count="40">
    <mergeCell ref="K17:M17"/>
    <mergeCell ref="L3:M3"/>
    <mergeCell ref="C40:I40"/>
    <mergeCell ref="C41:I41"/>
    <mergeCell ref="A40:B40"/>
    <mergeCell ref="K41:M41"/>
    <mergeCell ref="F4:F5"/>
    <mergeCell ref="A12:D12"/>
    <mergeCell ref="A13:D13"/>
    <mergeCell ref="A21:M21"/>
    <mergeCell ref="A24:A26"/>
    <mergeCell ref="B24:D24"/>
    <mergeCell ref="A6:D6"/>
    <mergeCell ref="A9:D9"/>
    <mergeCell ref="A10:D10"/>
    <mergeCell ref="A11:D11"/>
    <mergeCell ref="B25:B26"/>
    <mergeCell ref="A16:B16"/>
    <mergeCell ref="C16:I16"/>
    <mergeCell ref="C17:I17"/>
    <mergeCell ref="A7:D7"/>
    <mergeCell ref="A8:D8"/>
    <mergeCell ref="A2:M2"/>
    <mergeCell ref="A4:D5"/>
    <mergeCell ref="G4:G5"/>
    <mergeCell ref="H4:H5"/>
    <mergeCell ref="I4:I5"/>
    <mergeCell ref="J4:M4"/>
    <mergeCell ref="E4:E5"/>
    <mergeCell ref="L25:M25"/>
    <mergeCell ref="E24:E26"/>
    <mergeCell ref="F24:J24"/>
    <mergeCell ref="K24:M24"/>
    <mergeCell ref="C25:D25"/>
    <mergeCell ref="F25:F26"/>
    <mergeCell ref="G25:G26"/>
    <mergeCell ref="H25:H26"/>
    <mergeCell ref="I25:I26"/>
    <mergeCell ref="J25:J26"/>
    <mergeCell ref="K25:K26"/>
  </mergeCells>
  <pageMargins left="1.1811023622047245" right="0.19685039370078741" top="0.78740157480314965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46"/>
  <sheetViews>
    <sheetView view="pageBreakPreview" zoomScale="49" zoomScaleNormal="55" zoomScaleSheetLayoutView="49" workbookViewId="0">
      <selection activeCell="U28" sqref="U28:Y28"/>
    </sheetView>
  </sheetViews>
  <sheetFormatPr defaultRowHeight="12.75"/>
  <cols>
    <col min="2" max="2" width="39.42578125" customWidth="1"/>
    <col min="3" max="3" width="10.28515625" customWidth="1"/>
    <col min="4" max="4" width="9.5703125" customWidth="1"/>
    <col min="5" max="5" width="10.42578125" customWidth="1"/>
    <col min="6" max="6" width="9.5703125" customWidth="1"/>
    <col min="7" max="7" width="12.28515625" customWidth="1"/>
    <col min="12" max="12" width="12" customWidth="1"/>
    <col min="17" max="17" width="12.5703125" customWidth="1"/>
    <col min="22" max="22" width="12.28515625" customWidth="1"/>
    <col min="27" max="27" width="12.5703125" customWidth="1"/>
  </cols>
  <sheetData>
    <row r="2" spans="1:31" ht="18.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81"/>
      <c r="R2" s="81"/>
      <c r="S2" s="81"/>
      <c r="T2" s="81"/>
      <c r="U2" s="81"/>
      <c r="V2" s="2"/>
      <c r="W2" s="2"/>
      <c r="X2" s="2"/>
      <c r="Y2" s="2"/>
      <c r="Z2" s="2"/>
      <c r="AA2" s="2"/>
      <c r="AB2" s="2"/>
      <c r="AC2" s="2"/>
      <c r="AD2" s="2"/>
      <c r="AE2" s="81"/>
    </row>
    <row r="3" spans="1:31" ht="18.75">
      <c r="A3" s="309" t="s">
        <v>372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</row>
    <row r="4" spans="1:31" ht="18.7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</row>
    <row r="5" spans="1:31" ht="18.75">
      <c r="A5" s="82"/>
      <c r="B5" s="82"/>
      <c r="C5" s="82"/>
      <c r="D5" s="82"/>
      <c r="E5" s="82"/>
      <c r="F5" s="82"/>
      <c r="G5" s="82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82"/>
      <c r="W5" s="2"/>
      <c r="X5" s="2"/>
      <c r="Y5" s="2"/>
      <c r="Z5" s="2"/>
      <c r="AA5" s="2"/>
      <c r="AB5" s="2"/>
      <c r="AC5" s="2"/>
      <c r="AD5" s="2"/>
      <c r="AE5" s="83" t="s">
        <v>344</v>
      </c>
    </row>
    <row r="6" spans="1:31" ht="50.25" customHeight="1">
      <c r="A6" s="196" t="s">
        <v>373</v>
      </c>
      <c r="B6" s="331" t="s">
        <v>374</v>
      </c>
      <c r="C6" s="332"/>
      <c r="D6" s="332"/>
      <c r="E6" s="332"/>
      <c r="F6" s="333"/>
      <c r="G6" s="196" t="s">
        <v>375</v>
      </c>
      <c r="H6" s="196"/>
      <c r="I6" s="196"/>
      <c r="J6" s="196"/>
      <c r="K6" s="196"/>
      <c r="L6" s="196" t="s">
        <v>376</v>
      </c>
      <c r="M6" s="196"/>
      <c r="N6" s="196"/>
      <c r="O6" s="196"/>
      <c r="P6" s="196"/>
      <c r="Q6" s="196" t="s">
        <v>377</v>
      </c>
      <c r="R6" s="196"/>
      <c r="S6" s="196"/>
      <c r="T6" s="196"/>
      <c r="U6" s="196"/>
      <c r="V6" s="196" t="s">
        <v>378</v>
      </c>
      <c r="W6" s="196"/>
      <c r="X6" s="196"/>
      <c r="Y6" s="196"/>
      <c r="Z6" s="196"/>
      <c r="AA6" s="196" t="s">
        <v>151</v>
      </c>
      <c r="AB6" s="196"/>
      <c r="AC6" s="196"/>
      <c r="AD6" s="196"/>
      <c r="AE6" s="196"/>
    </row>
    <row r="7" spans="1:31" ht="29.25" customHeight="1">
      <c r="A7" s="196"/>
      <c r="B7" s="334"/>
      <c r="C7" s="335"/>
      <c r="D7" s="335"/>
      <c r="E7" s="335"/>
      <c r="F7" s="336"/>
      <c r="G7" s="196" t="s">
        <v>379</v>
      </c>
      <c r="H7" s="196" t="s">
        <v>380</v>
      </c>
      <c r="I7" s="196"/>
      <c r="J7" s="196"/>
      <c r="K7" s="196"/>
      <c r="L7" s="196" t="s">
        <v>379</v>
      </c>
      <c r="M7" s="196" t="s">
        <v>380</v>
      </c>
      <c r="N7" s="196"/>
      <c r="O7" s="196"/>
      <c r="P7" s="196"/>
      <c r="Q7" s="196" t="s">
        <v>379</v>
      </c>
      <c r="R7" s="196" t="s">
        <v>380</v>
      </c>
      <c r="S7" s="196"/>
      <c r="T7" s="196"/>
      <c r="U7" s="196"/>
      <c r="V7" s="196" t="s">
        <v>379</v>
      </c>
      <c r="W7" s="196" t="s">
        <v>380</v>
      </c>
      <c r="X7" s="196"/>
      <c r="Y7" s="196"/>
      <c r="Z7" s="196"/>
      <c r="AA7" s="196" t="s">
        <v>379</v>
      </c>
      <c r="AB7" s="196" t="s">
        <v>380</v>
      </c>
      <c r="AC7" s="196"/>
      <c r="AD7" s="196"/>
      <c r="AE7" s="196"/>
    </row>
    <row r="8" spans="1:31" ht="26.25" customHeight="1">
      <c r="A8" s="196"/>
      <c r="B8" s="337"/>
      <c r="C8" s="338"/>
      <c r="D8" s="338"/>
      <c r="E8" s="338"/>
      <c r="F8" s="339"/>
      <c r="G8" s="196"/>
      <c r="H8" s="59" t="s">
        <v>381</v>
      </c>
      <c r="I8" s="59" t="s">
        <v>382</v>
      </c>
      <c r="J8" s="59" t="s">
        <v>383</v>
      </c>
      <c r="K8" s="59" t="s">
        <v>158</v>
      </c>
      <c r="L8" s="196"/>
      <c r="M8" s="59" t="s">
        <v>381</v>
      </c>
      <c r="N8" s="59" t="s">
        <v>382</v>
      </c>
      <c r="O8" s="59" t="s">
        <v>383</v>
      </c>
      <c r="P8" s="59" t="s">
        <v>158</v>
      </c>
      <c r="Q8" s="196"/>
      <c r="R8" s="59" t="s">
        <v>381</v>
      </c>
      <c r="S8" s="59" t="s">
        <v>382</v>
      </c>
      <c r="T8" s="59" t="s">
        <v>383</v>
      </c>
      <c r="U8" s="59" t="s">
        <v>158</v>
      </c>
      <c r="V8" s="196"/>
      <c r="W8" s="59" t="s">
        <v>381</v>
      </c>
      <c r="X8" s="59" t="s">
        <v>382</v>
      </c>
      <c r="Y8" s="59" t="s">
        <v>383</v>
      </c>
      <c r="Z8" s="59" t="s">
        <v>158</v>
      </c>
      <c r="AA8" s="196"/>
      <c r="AB8" s="59" t="s">
        <v>381</v>
      </c>
      <c r="AC8" s="59" t="s">
        <v>382</v>
      </c>
      <c r="AD8" s="59" t="s">
        <v>383</v>
      </c>
      <c r="AE8" s="59" t="s">
        <v>158</v>
      </c>
    </row>
    <row r="9" spans="1:31" ht="18.75" customHeight="1">
      <c r="A9" s="59">
        <v>1</v>
      </c>
      <c r="B9" s="196">
        <v>2</v>
      </c>
      <c r="C9" s="196"/>
      <c r="D9" s="196"/>
      <c r="E9" s="196"/>
      <c r="F9" s="196"/>
      <c r="G9" s="59">
        <v>3</v>
      </c>
      <c r="H9" s="59">
        <v>4</v>
      </c>
      <c r="I9" s="59">
        <v>5</v>
      </c>
      <c r="J9" s="59">
        <v>6</v>
      </c>
      <c r="K9" s="59">
        <v>7</v>
      </c>
      <c r="L9" s="59">
        <v>8</v>
      </c>
      <c r="M9" s="59">
        <v>9</v>
      </c>
      <c r="N9" s="59">
        <v>10</v>
      </c>
      <c r="O9" s="59">
        <v>11</v>
      </c>
      <c r="P9" s="59">
        <v>12</v>
      </c>
      <c r="Q9" s="59">
        <v>13</v>
      </c>
      <c r="R9" s="59">
        <v>14</v>
      </c>
      <c r="S9" s="59">
        <v>15</v>
      </c>
      <c r="T9" s="59">
        <v>16</v>
      </c>
      <c r="U9" s="59">
        <v>17</v>
      </c>
      <c r="V9" s="60">
        <v>18</v>
      </c>
      <c r="W9" s="60">
        <v>19</v>
      </c>
      <c r="X9" s="60">
        <v>20</v>
      </c>
      <c r="Y9" s="60">
        <v>21</v>
      </c>
      <c r="Z9" s="60">
        <v>22</v>
      </c>
      <c r="AA9" s="60">
        <v>23</v>
      </c>
      <c r="AB9" s="60">
        <v>24</v>
      </c>
      <c r="AC9" s="60">
        <v>25</v>
      </c>
      <c r="AD9" s="60">
        <v>26</v>
      </c>
      <c r="AE9" s="60">
        <v>27</v>
      </c>
    </row>
    <row r="10" spans="1:31" ht="21.75" customHeight="1">
      <c r="A10" s="84">
        <v>1</v>
      </c>
      <c r="B10" s="328" t="s">
        <v>347</v>
      </c>
      <c r="C10" s="329"/>
      <c r="D10" s="329"/>
      <c r="E10" s="329"/>
      <c r="F10" s="330"/>
      <c r="G10" s="85">
        <f t="shared" ref="G10:G15" si="0">SUM(H10,I10,J10,K10)</f>
        <v>0</v>
      </c>
      <c r="H10" s="28"/>
      <c r="I10" s="28"/>
      <c r="J10" s="28"/>
      <c r="K10" s="28"/>
      <c r="L10" s="85">
        <f t="shared" ref="L10:L15" si="1">SUM(M10,N10,O10,P10)</f>
        <v>0</v>
      </c>
      <c r="M10" s="28"/>
      <c r="N10" s="28"/>
      <c r="O10" s="28"/>
      <c r="P10" s="28"/>
      <c r="Q10" s="85">
        <f t="shared" ref="Q10:Q15" si="2">SUM(R10,S10,T10,U10)</f>
        <v>0</v>
      </c>
      <c r="R10" s="28"/>
      <c r="S10" s="28"/>
      <c r="T10" s="28"/>
      <c r="U10" s="28"/>
      <c r="V10" s="85">
        <f t="shared" ref="V10:V15" si="3">SUM(W10,X10,Y10,Z10)</f>
        <v>0</v>
      </c>
      <c r="W10" s="28"/>
      <c r="X10" s="28"/>
      <c r="Y10" s="28"/>
      <c r="Z10" s="28"/>
      <c r="AA10" s="37">
        <f t="shared" ref="AA10:AA16" si="4">SUM(AB10,AC10,AD10,AE10)</f>
        <v>0</v>
      </c>
      <c r="AB10" s="85">
        <f t="shared" ref="AB10:AE15" si="5">SUM(H10,M10,R10,W10)</f>
        <v>0</v>
      </c>
      <c r="AC10" s="85">
        <f t="shared" si="5"/>
        <v>0</v>
      </c>
      <c r="AD10" s="85">
        <f t="shared" si="5"/>
        <v>0</v>
      </c>
      <c r="AE10" s="85">
        <f t="shared" si="5"/>
        <v>0</v>
      </c>
    </row>
    <row r="11" spans="1:31" ht="21.75" customHeight="1">
      <c r="A11" s="84">
        <v>2</v>
      </c>
      <c r="B11" s="328" t="s">
        <v>384</v>
      </c>
      <c r="C11" s="329"/>
      <c r="D11" s="329"/>
      <c r="E11" s="329"/>
      <c r="F11" s="330"/>
      <c r="G11" s="85">
        <f t="shared" si="0"/>
        <v>0</v>
      </c>
      <c r="H11" s="28"/>
      <c r="I11" s="28"/>
      <c r="J11" s="28"/>
      <c r="K11" s="28"/>
      <c r="L11" s="85">
        <f t="shared" si="1"/>
        <v>0</v>
      </c>
      <c r="M11" s="28"/>
      <c r="N11" s="28"/>
      <c r="O11" s="28"/>
      <c r="P11" s="28"/>
      <c r="Q11" s="85">
        <f t="shared" si="2"/>
        <v>0</v>
      </c>
      <c r="R11" s="28"/>
      <c r="S11" s="28"/>
      <c r="T11" s="28"/>
      <c r="U11" s="28"/>
      <c r="V11" s="85">
        <f t="shared" si="3"/>
        <v>0</v>
      </c>
      <c r="W11" s="28"/>
      <c r="X11" s="28"/>
      <c r="Y11" s="28"/>
      <c r="Z11" s="28"/>
      <c r="AA11" s="37">
        <f t="shared" si="4"/>
        <v>0</v>
      </c>
      <c r="AB11" s="85">
        <f t="shared" si="5"/>
        <v>0</v>
      </c>
      <c r="AC11" s="85">
        <f t="shared" si="5"/>
        <v>0</v>
      </c>
      <c r="AD11" s="85">
        <f t="shared" si="5"/>
        <v>0</v>
      </c>
      <c r="AE11" s="85">
        <f t="shared" si="5"/>
        <v>0</v>
      </c>
    </row>
    <row r="12" spans="1:31" ht="39.75" customHeight="1">
      <c r="A12" s="84">
        <v>3</v>
      </c>
      <c r="B12" s="328" t="s">
        <v>385</v>
      </c>
      <c r="C12" s="329"/>
      <c r="D12" s="329"/>
      <c r="E12" s="329"/>
      <c r="F12" s="330"/>
      <c r="G12" s="85">
        <f t="shared" si="0"/>
        <v>0</v>
      </c>
      <c r="H12" s="28"/>
      <c r="I12" s="28"/>
      <c r="J12" s="28"/>
      <c r="K12" s="28"/>
      <c r="L12" s="85">
        <f t="shared" si="1"/>
        <v>0</v>
      </c>
      <c r="M12" s="28"/>
      <c r="N12" s="28"/>
      <c r="O12" s="28"/>
      <c r="P12" s="28"/>
      <c r="Q12" s="85">
        <f t="shared" si="2"/>
        <v>0</v>
      </c>
      <c r="R12" s="28"/>
      <c r="S12" s="28"/>
      <c r="T12" s="28"/>
      <c r="U12" s="28"/>
      <c r="V12" s="85">
        <f t="shared" si="3"/>
        <v>0</v>
      </c>
      <c r="W12" s="28"/>
      <c r="X12" s="28"/>
      <c r="Y12" s="28"/>
      <c r="Z12" s="28"/>
      <c r="AA12" s="37">
        <f t="shared" si="4"/>
        <v>0</v>
      </c>
      <c r="AB12" s="85">
        <f t="shared" si="5"/>
        <v>0</v>
      </c>
      <c r="AC12" s="85">
        <f t="shared" si="5"/>
        <v>0</v>
      </c>
      <c r="AD12" s="85">
        <f t="shared" si="5"/>
        <v>0</v>
      </c>
      <c r="AE12" s="85">
        <f t="shared" si="5"/>
        <v>0</v>
      </c>
    </row>
    <row r="13" spans="1:31" ht="46.5" customHeight="1">
      <c r="A13" s="84">
        <v>4</v>
      </c>
      <c r="B13" s="328" t="s">
        <v>386</v>
      </c>
      <c r="C13" s="329"/>
      <c r="D13" s="329"/>
      <c r="E13" s="329"/>
      <c r="F13" s="330"/>
      <c r="G13" s="85">
        <f t="shared" si="0"/>
        <v>0</v>
      </c>
      <c r="H13" s="28"/>
      <c r="I13" s="28"/>
      <c r="J13" s="28"/>
      <c r="K13" s="28"/>
      <c r="L13" s="85">
        <f t="shared" si="1"/>
        <v>0</v>
      </c>
      <c r="M13" s="28"/>
      <c r="N13" s="28"/>
      <c r="O13" s="28"/>
      <c r="P13" s="28"/>
      <c r="Q13" s="85">
        <f t="shared" si="2"/>
        <v>0</v>
      </c>
      <c r="R13" s="28"/>
      <c r="S13" s="28"/>
      <c r="T13" s="28"/>
      <c r="U13" s="28"/>
      <c r="V13" s="85">
        <f t="shared" si="3"/>
        <v>0</v>
      </c>
      <c r="W13" s="28"/>
      <c r="X13" s="28"/>
      <c r="Y13" s="28"/>
      <c r="Z13" s="28"/>
      <c r="AA13" s="37">
        <f t="shared" si="4"/>
        <v>0</v>
      </c>
      <c r="AB13" s="85">
        <f t="shared" si="5"/>
        <v>0</v>
      </c>
      <c r="AC13" s="85">
        <f t="shared" si="5"/>
        <v>0</v>
      </c>
      <c r="AD13" s="85">
        <f t="shared" si="5"/>
        <v>0</v>
      </c>
      <c r="AE13" s="85">
        <f t="shared" si="5"/>
        <v>0</v>
      </c>
    </row>
    <row r="14" spans="1:31" ht="39.75" customHeight="1">
      <c r="A14" s="84">
        <v>5</v>
      </c>
      <c r="B14" s="328" t="s">
        <v>387</v>
      </c>
      <c r="C14" s="329"/>
      <c r="D14" s="329"/>
      <c r="E14" s="329"/>
      <c r="F14" s="330"/>
      <c r="G14" s="85">
        <f t="shared" si="0"/>
        <v>0</v>
      </c>
      <c r="H14" s="28"/>
      <c r="I14" s="28"/>
      <c r="J14" s="28"/>
      <c r="K14" s="28"/>
      <c r="L14" s="85">
        <f t="shared" si="1"/>
        <v>0</v>
      </c>
      <c r="M14" s="28"/>
      <c r="N14" s="28"/>
      <c r="O14" s="28"/>
      <c r="P14" s="28"/>
      <c r="Q14" s="85">
        <f t="shared" si="2"/>
        <v>0</v>
      </c>
      <c r="R14" s="28"/>
      <c r="S14" s="28"/>
      <c r="T14" s="28"/>
      <c r="U14" s="28"/>
      <c r="V14" s="85">
        <f t="shared" si="3"/>
        <v>0</v>
      </c>
      <c r="W14" s="28"/>
      <c r="X14" s="28"/>
      <c r="Y14" s="28"/>
      <c r="Z14" s="28"/>
      <c r="AA14" s="37">
        <f t="shared" si="4"/>
        <v>0</v>
      </c>
      <c r="AB14" s="85">
        <f t="shared" si="5"/>
        <v>0</v>
      </c>
      <c r="AC14" s="85">
        <f t="shared" si="5"/>
        <v>0</v>
      </c>
      <c r="AD14" s="85">
        <f t="shared" si="5"/>
        <v>0</v>
      </c>
      <c r="AE14" s="85">
        <f t="shared" si="5"/>
        <v>0</v>
      </c>
    </row>
    <row r="15" spans="1:31" ht="21.75" customHeight="1">
      <c r="A15" s="84">
        <v>6</v>
      </c>
      <c r="B15" s="328" t="s">
        <v>353</v>
      </c>
      <c r="C15" s="329"/>
      <c r="D15" s="329"/>
      <c r="E15" s="329"/>
      <c r="F15" s="330"/>
      <c r="G15" s="85">
        <f t="shared" si="0"/>
        <v>0</v>
      </c>
      <c r="H15" s="28"/>
      <c r="I15" s="28"/>
      <c r="J15" s="28"/>
      <c r="K15" s="28"/>
      <c r="L15" s="85">
        <f t="shared" si="1"/>
        <v>0</v>
      </c>
      <c r="M15" s="28"/>
      <c r="N15" s="28"/>
      <c r="O15" s="28"/>
      <c r="P15" s="28"/>
      <c r="Q15" s="85">
        <f t="shared" si="2"/>
        <v>0</v>
      </c>
      <c r="R15" s="28"/>
      <c r="S15" s="28"/>
      <c r="T15" s="28"/>
      <c r="U15" s="28"/>
      <c r="V15" s="85">
        <f t="shared" si="3"/>
        <v>0</v>
      </c>
      <c r="W15" s="28"/>
      <c r="X15" s="28"/>
      <c r="Y15" s="28"/>
      <c r="Z15" s="28"/>
      <c r="AA15" s="37">
        <f t="shared" si="4"/>
        <v>0</v>
      </c>
      <c r="AB15" s="85">
        <f t="shared" si="5"/>
        <v>0</v>
      </c>
      <c r="AC15" s="85">
        <f t="shared" si="5"/>
        <v>0</v>
      </c>
      <c r="AD15" s="85">
        <f t="shared" si="5"/>
        <v>0</v>
      </c>
      <c r="AE15" s="85">
        <f t="shared" si="5"/>
        <v>0</v>
      </c>
    </row>
    <row r="16" spans="1:31" ht="21.75" customHeight="1">
      <c r="A16" s="346" t="s">
        <v>151</v>
      </c>
      <c r="B16" s="347"/>
      <c r="C16" s="347"/>
      <c r="D16" s="347"/>
      <c r="E16" s="347"/>
      <c r="F16" s="348"/>
      <c r="G16" s="157">
        <f t="shared" ref="G16:AE16" si="6">SUM(G10:G15)</f>
        <v>0</v>
      </c>
      <c r="H16" s="157">
        <f t="shared" si="6"/>
        <v>0</v>
      </c>
      <c r="I16" s="157">
        <f t="shared" si="6"/>
        <v>0</v>
      </c>
      <c r="J16" s="157">
        <f t="shared" si="6"/>
        <v>0</v>
      </c>
      <c r="K16" s="157">
        <f t="shared" si="6"/>
        <v>0</v>
      </c>
      <c r="L16" s="157">
        <f t="shared" si="6"/>
        <v>0</v>
      </c>
      <c r="M16" s="157">
        <f t="shared" si="6"/>
        <v>0</v>
      </c>
      <c r="N16" s="157">
        <f t="shared" si="6"/>
        <v>0</v>
      </c>
      <c r="O16" s="157">
        <f t="shared" si="6"/>
        <v>0</v>
      </c>
      <c r="P16" s="157">
        <f t="shared" si="6"/>
        <v>0</v>
      </c>
      <c r="Q16" s="157">
        <f t="shared" si="6"/>
        <v>0</v>
      </c>
      <c r="R16" s="157">
        <f t="shared" si="6"/>
        <v>0</v>
      </c>
      <c r="S16" s="157">
        <f t="shared" si="6"/>
        <v>0</v>
      </c>
      <c r="T16" s="157">
        <f t="shared" si="6"/>
        <v>0</v>
      </c>
      <c r="U16" s="157">
        <f t="shared" si="6"/>
        <v>0</v>
      </c>
      <c r="V16" s="157">
        <f t="shared" si="6"/>
        <v>0</v>
      </c>
      <c r="W16" s="157">
        <f t="shared" si="6"/>
        <v>0</v>
      </c>
      <c r="X16" s="157">
        <f t="shared" si="6"/>
        <v>0</v>
      </c>
      <c r="Y16" s="157">
        <f t="shared" si="6"/>
        <v>0</v>
      </c>
      <c r="Z16" s="157">
        <f t="shared" si="6"/>
        <v>0</v>
      </c>
      <c r="AA16" s="37">
        <f t="shared" si="4"/>
        <v>0</v>
      </c>
      <c r="AB16" s="157">
        <f t="shared" si="6"/>
        <v>0</v>
      </c>
      <c r="AC16" s="157">
        <f t="shared" si="6"/>
        <v>0</v>
      </c>
      <c r="AD16" s="157">
        <f t="shared" si="6"/>
        <v>0</v>
      </c>
      <c r="AE16" s="157">
        <f t="shared" si="6"/>
        <v>0</v>
      </c>
    </row>
    <row r="17" spans="1:31" ht="21.75" customHeight="1">
      <c r="A17" s="302" t="s">
        <v>388</v>
      </c>
      <c r="B17" s="303"/>
      <c r="C17" s="303"/>
      <c r="D17" s="303"/>
      <c r="E17" s="303"/>
      <c r="F17" s="304"/>
      <c r="G17" s="157" t="e">
        <f>G16/AA16*100</f>
        <v>#DIV/0!</v>
      </c>
      <c r="H17" s="91"/>
      <c r="I17" s="91"/>
      <c r="J17" s="91"/>
      <c r="K17" s="91"/>
      <c r="L17" s="157" t="e">
        <f>L16/AA16*100</f>
        <v>#DIV/0!</v>
      </c>
      <c r="M17" s="91"/>
      <c r="N17" s="91"/>
      <c r="O17" s="91"/>
      <c r="P17" s="91"/>
      <c r="Q17" s="157" t="e">
        <f>Q16/AA16*100</f>
        <v>#DIV/0!</v>
      </c>
      <c r="R17" s="91"/>
      <c r="S17" s="91"/>
      <c r="T17" s="91"/>
      <c r="U17" s="91"/>
      <c r="V17" s="157" t="e">
        <f>V16/AA16*100</f>
        <v>#DIV/0!</v>
      </c>
      <c r="W17" s="134"/>
      <c r="X17" s="134"/>
      <c r="Y17" s="134"/>
      <c r="Z17" s="134"/>
      <c r="AA17" s="157" t="e">
        <f>SUM(G17,L17,Q17,V17)</f>
        <v>#DIV/0!</v>
      </c>
      <c r="AB17" s="134"/>
      <c r="AC17" s="134"/>
      <c r="AD17" s="134"/>
      <c r="AE17" s="134"/>
    </row>
    <row r="18" spans="1:31" ht="20.25" customHeight="1"/>
    <row r="19" spans="1:31" ht="20.25" customHeight="1"/>
    <row r="20" spans="1:31" ht="20.25" customHeight="1"/>
    <row r="21" spans="1:31" ht="20.25" customHeight="1"/>
    <row r="22" spans="1:31" ht="20.25" customHeight="1">
      <c r="A22" s="309" t="s">
        <v>389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</row>
    <row r="23" spans="1:31" ht="20.25" customHeight="1"/>
    <row r="24" spans="1:31" ht="20.25" customHeight="1">
      <c r="AD24" s="355" t="s">
        <v>344</v>
      </c>
      <c r="AE24" s="355"/>
    </row>
    <row r="25" spans="1:31" ht="20.25" customHeight="1">
      <c r="A25" s="236" t="s">
        <v>373</v>
      </c>
      <c r="B25" s="196" t="s">
        <v>390</v>
      </c>
      <c r="C25" s="196" t="s">
        <v>391</v>
      </c>
      <c r="D25" s="196"/>
      <c r="E25" s="196" t="s">
        <v>392</v>
      </c>
      <c r="F25" s="196"/>
      <c r="G25" s="196" t="s">
        <v>393</v>
      </c>
      <c r="H25" s="196"/>
      <c r="I25" s="196" t="s">
        <v>394</v>
      </c>
      <c r="J25" s="196"/>
      <c r="K25" s="196" t="s">
        <v>395</v>
      </c>
      <c r="L25" s="196"/>
      <c r="M25" s="196"/>
      <c r="N25" s="196"/>
      <c r="O25" s="196"/>
      <c r="P25" s="196"/>
      <c r="Q25" s="196"/>
      <c r="R25" s="196"/>
      <c r="S25" s="196"/>
      <c r="T25" s="196"/>
      <c r="U25" s="215" t="s">
        <v>396</v>
      </c>
      <c r="V25" s="215"/>
      <c r="W25" s="215"/>
      <c r="X25" s="215"/>
      <c r="Y25" s="215"/>
      <c r="Z25" s="215" t="s">
        <v>397</v>
      </c>
      <c r="AA25" s="215"/>
      <c r="AB25" s="215"/>
      <c r="AC25" s="215"/>
      <c r="AD25" s="215"/>
      <c r="AE25" s="215"/>
    </row>
    <row r="26" spans="1:31" ht="20.25" customHeight="1">
      <c r="A26" s="236"/>
      <c r="B26" s="196"/>
      <c r="C26" s="196"/>
      <c r="D26" s="196"/>
      <c r="E26" s="196"/>
      <c r="F26" s="196"/>
      <c r="G26" s="196"/>
      <c r="H26" s="196"/>
      <c r="I26" s="196"/>
      <c r="J26" s="196"/>
      <c r="K26" s="196" t="s">
        <v>398</v>
      </c>
      <c r="L26" s="196"/>
      <c r="M26" s="196" t="s">
        <v>399</v>
      </c>
      <c r="N26" s="196"/>
      <c r="O26" s="196" t="s">
        <v>400</v>
      </c>
      <c r="P26" s="196"/>
      <c r="Q26" s="196"/>
      <c r="R26" s="196"/>
      <c r="S26" s="196"/>
      <c r="T26" s="196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</row>
    <row r="27" spans="1:31" ht="141" customHeight="1">
      <c r="A27" s="236"/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 t="s">
        <v>401</v>
      </c>
      <c r="P27" s="196"/>
      <c r="Q27" s="196" t="s">
        <v>402</v>
      </c>
      <c r="R27" s="196"/>
      <c r="S27" s="196" t="s">
        <v>403</v>
      </c>
      <c r="T27" s="196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</row>
    <row r="28" spans="1:31" ht="20.25" customHeight="1">
      <c r="A28" s="60">
        <v>1</v>
      </c>
      <c r="B28" s="59">
        <v>2</v>
      </c>
      <c r="C28" s="196">
        <v>3</v>
      </c>
      <c r="D28" s="196"/>
      <c r="E28" s="196">
        <v>4</v>
      </c>
      <c r="F28" s="196"/>
      <c r="G28" s="196">
        <v>5</v>
      </c>
      <c r="H28" s="196"/>
      <c r="I28" s="196">
        <v>6</v>
      </c>
      <c r="J28" s="196"/>
      <c r="K28" s="228">
        <v>7</v>
      </c>
      <c r="L28" s="230"/>
      <c r="M28" s="228">
        <v>8</v>
      </c>
      <c r="N28" s="230"/>
      <c r="O28" s="196">
        <v>9</v>
      </c>
      <c r="P28" s="196"/>
      <c r="Q28" s="236">
        <v>10</v>
      </c>
      <c r="R28" s="236"/>
      <c r="S28" s="196">
        <v>11</v>
      </c>
      <c r="T28" s="196"/>
      <c r="U28" s="196">
        <v>12</v>
      </c>
      <c r="V28" s="196"/>
      <c r="W28" s="196"/>
      <c r="X28" s="196"/>
      <c r="Y28" s="196"/>
      <c r="Z28" s="196">
        <v>13</v>
      </c>
      <c r="AA28" s="196"/>
      <c r="AB28" s="196"/>
      <c r="AC28" s="196"/>
      <c r="AD28" s="196"/>
      <c r="AE28" s="196"/>
    </row>
    <row r="29" spans="1:31" ht="20.25" customHeight="1">
      <c r="A29" s="84"/>
      <c r="B29" s="111"/>
      <c r="C29" s="341"/>
      <c r="D29" s="341"/>
      <c r="E29" s="342"/>
      <c r="F29" s="342"/>
      <c r="G29" s="342"/>
      <c r="H29" s="342"/>
      <c r="I29" s="342"/>
      <c r="J29" s="342"/>
      <c r="K29" s="343"/>
      <c r="L29" s="344"/>
      <c r="M29" s="349">
        <f>SUM(O29,Q29,S29)</f>
        <v>0</v>
      </c>
      <c r="N29" s="350"/>
      <c r="O29" s="342"/>
      <c r="P29" s="342"/>
      <c r="Q29" s="342"/>
      <c r="R29" s="342"/>
      <c r="S29" s="342"/>
      <c r="T29" s="342"/>
      <c r="U29" s="351"/>
      <c r="V29" s="351"/>
      <c r="W29" s="351"/>
      <c r="X29" s="351"/>
      <c r="Y29" s="351"/>
      <c r="Z29" s="258"/>
      <c r="AA29" s="258"/>
      <c r="AB29" s="258"/>
      <c r="AC29" s="258"/>
      <c r="AD29" s="258"/>
      <c r="AE29" s="258"/>
    </row>
    <row r="30" spans="1:31" ht="20.25" customHeight="1">
      <c r="A30" s="84"/>
      <c r="B30" s="111"/>
      <c r="C30" s="341"/>
      <c r="D30" s="341"/>
      <c r="E30" s="342"/>
      <c r="F30" s="342"/>
      <c r="G30" s="342"/>
      <c r="H30" s="342"/>
      <c r="I30" s="342"/>
      <c r="J30" s="342"/>
      <c r="K30" s="343"/>
      <c r="L30" s="344"/>
      <c r="M30" s="349">
        <f t="shared" ref="M30:M35" si="7">SUM(O30,Q30,S30)</f>
        <v>0</v>
      </c>
      <c r="N30" s="350"/>
      <c r="O30" s="342"/>
      <c r="P30" s="342"/>
      <c r="Q30" s="342"/>
      <c r="R30" s="342"/>
      <c r="S30" s="342"/>
      <c r="T30" s="342"/>
      <c r="U30" s="351"/>
      <c r="V30" s="351"/>
      <c r="W30" s="351"/>
      <c r="X30" s="351"/>
      <c r="Y30" s="351"/>
      <c r="Z30" s="258"/>
      <c r="AA30" s="258"/>
      <c r="AB30" s="258"/>
      <c r="AC30" s="258"/>
      <c r="AD30" s="258"/>
      <c r="AE30" s="258"/>
    </row>
    <row r="31" spans="1:31" ht="20.25" customHeight="1">
      <c r="A31" s="84"/>
      <c r="B31" s="111"/>
      <c r="C31" s="341"/>
      <c r="D31" s="341"/>
      <c r="E31" s="342"/>
      <c r="F31" s="342"/>
      <c r="G31" s="342"/>
      <c r="H31" s="342"/>
      <c r="I31" s="342"/>
      <c r="J31" s="342"/>
      <c r="K31" s="343"/>
      <c r="L31" s="344"/>
      <c r="M31" s="349">
        <f t="shared" si="7"/>
        <v>0</v>
      </c>
      <c r="N31" s="350"/>
      <c r="O31" s="342"/>
      <c r="P31" s="342"/>
      <c r="Q31" s="342"/>
      <c r="R31" s="342"/>
      <c r="S31" s="342"/>
      <c r="T31" s="342"/>
      <c r="U31" s="351"/>
      <c r="V31" s="351"/>
      <c r="W31" s="351"/>
      <c r="X31" s="351"/>
      <c r="Y31" s="351"/>
      <c r="Z31" s="258"/>
      <c r="AA31" s="258"/>
      <c r="AB31" s="258"/>
      <c r="AC31" s="258"/>
      <c r="AD31" s="258"/>
      <c r="AE31" s="258"/>
    </row>
    <row r="32" spans="1:31" ht="20.25" customHeight="1">
      <c r="A32" s="84"/>
      <c r="B32" s="111"/>
      <c r="C32" s="341"/>
      <c r="D32" s="341"/>
      <c r="E32" s="342"/>
      <c r="F32" s="342"/>
      <c r="G32" s="342"/>
      <c r="H32" s="342"/>
      <c r="I32" s="342"/>
      <c r="J32" s="342"/>
      <c r="K32" s="343"/>
      <c r="L32" s="344"/>
      <c r="M32" s="349">
        <f t="shared" si="7"/>
        <v>0</v>
      </c>
      <c r="N32" s="350"/>
      <c r="O32" s="342"/>
      <c r="P32" s="342"/>
      <c r="Q32" s="342"/>
      <c r="R32" s="342"/>
      <c r="S32" s="342"/>
      <c r="T32" s="342"/>
      <c r="U32" s="351"/>
      <c r="V32" s="351"/>
      <c r="W32" s="351"/>
      <c r="X32" s="351"/>
      <c r="Y32" s="351"/>
      <c r="Z32" s="258"/>
      <c r="AA32" s="258"/>
      <c r="AB32" s="258"/>
      <c r="AC32" s="258"/>
      <c r="AD32" s="258"/>
      <c r="AE32" s="258"/>
    </row>
    <row r="33" spans="1:31" ht="20.25" customHeight="1">
      <c r="A33" s="84"/>
      <c r="B33" s="111"/>
      <c r="C33" s="341"/>
      <c r="D33" s="341"/>
      <c r="E33" s="342"/>
      <c r="F33" s="342"/>
      <c r="G33" s="342"/>
      <c r="H33" s="342"/>
      <c r="I33" s="342"/>
      <c r="J33" s="342"/>
      <c r="K33" s="343"/>
      <c r="L33" s="344"/>
      <c r="M33" s="349">
        <f t="shared" si="7"/>
        <v>0</v>
      </c>
      <c r="N33" s="350"/>
      <c r="O33" s="342"/>
      <c r="P33" s="342"/>
      <c r="Q33" s="342"/>
      <c r="R33" s="342"/>
      <c r="S33" s="342"/>
      <c r="T33" s="342"/>
      <c r="U33" s="351"/>
      <c r="V33" s="351"/>
      <c r="W33" s="351"/>
      <c r="X33" s="351"/>
      <c r="Y33" s="351"/>
      <c r="Z33" s="258"/>
      <c r="AA33" s="258"/>
      <c r="AB33" s="258"/>
      <c r="AC33" s="258"/>
      <c r="AD33" s="258"/>
      <c r="AE33" s="258"/>
    </row>
    <row r="34" spans="1:31" ht="20.25" customHeight="1">
      <c r="A34" s="84"/>
      <c r="B34" s="111"/>
      <c r="C34" s="341"/>
      <c r="D34" s="341"/>
      <c r="E34" s="342"/>
      <c r="F34" s="342"/>
      <c r="G34" s="342"/>
      <c r="H34" s="342"/>
      <c r="I34" s="342"/>
      <c r="J34" s="342"/>
      <c r="K34" s="343"/>
      <c r="L34" s="344"/>
      <c r="M34" s="349">
        <f t="shared" si="7"/>
        <v>0</v>
      </c>
      <c r="N34" s="350"/>
      <c r="O34" s="342"/>
      <c r="P34" s="342"/>
      <c r="Q34" s="342"/>
      <c r="R34" s="342"/>
      <c r="S34" s="342"/>
      <c r="T34" s="342"/>
      <c r="U34" s="351"/>
      <c r="V34" s="351"/>
      <c r="W34" s="351"/>
      <c r="X34" s="351"/>
      <c r="Y34" s="351"/>
      <c r="Z34" s="258"/>
      <c r="AA34" s="258"/>
      <c r="AB34" s="258"/>
      <c r="AC34" s="258"/>
      <c r="AD34" s="258"/>
      <c r="AE34" s="258"/>
    </row>
    <row r="35" spans="1:31" ht="20.25" customHeight="1">
      <c r="A35" s="84"/>
      <c r="B35" s="111"/>
      <c r="C35" s="341"/>
      <c r="D35" s="341"/>
      <c r="E35" s="342"/>
      <c r="F35" s="342"/>
      <c r="G35" s="342"/>
      <c r="H35" s="342"/>
      <c r="I35" s="342"/>
      <c r="J35" s="342"/>
      <c r="K35" s="343"/>
      <c r="L35" s="344"/>
      <c r="M35" s="349">
        <f t="shared" si="7"/>
        <v>0</v>
      </c>
      <c r="N35" s="350"/>
      <c r="O35" s="342"/>
      <c r="P35" s="342"/>
      <c r="Q35" s="342"/>
      <c r="R35" s="342"/>
      <c r="S35" s="342"/>
      <c r="T35" s="342"/>
      <c r="U35" s="351"/>
      <c r="V35" s="351"/>
      <c r="W35" s="351"/>
      <c r="X35" s="351"/>
      <c r="Y35" s="351"/>
      <c r="Z35" s="258"/>
      <c r="AA35" s="258"/>
      <c r="AB35" s="258"/>
      <c r="AC35" s="258"/>
      <c r="AD35" s="258"/>
      <c r="AE35" s="258"/>
    </row>
    <row r="36" spans="1:31" ht="20.25" customHeight="1">
      <c r="A36" s="302" t="s">
        <v>151</v>
      </c>
      <c r="B36" s="303"/>
      <c r="C36" s="303"/>
      <c r="D36" s="304"/>
      <c r="E36" s="352">
        <f>SUM(E29:E35)</f>
        <v>0</v>
      </c>
      <c r="F36" s="352"/>
      <c r="G36" s="352">
        <f>SUM(G29:G35)</f>
        <v>0</v>
      </c>
      <c r="H36" s="352"/>
      <c r="I36" s="352">
        <f>SUM(I29:I35)</f>
        <v>0</v>
      </c>
      <c r="J36" s="352"/>
      <c r="K36" s="352">
        <f>SUM(K29:K35)</f>
        <v>0</v>
      </c>
      <c r="L36" s="352"/>
      <c r="M36" s="352">
        <f>SUM(M29:M35)</f>
        <v>0</v>
      </c>
      <c r="N36" s="352"/>
      <c r="O36" s="352">
        <f>SUM(O29:O35)</f>
        <v>0</v>
      </c>
      <c r="P36" s="352"/>
      <c r="Q36" s="352">
        <f>SUM(Q29:Q35)</f>
        <v>0</v>
      </c>
      <c r="R36" s="352"/>
      <c r="S36" s="352">
        <f>SUM(S29:S35)</f>
        <v>0</v>
      </c>
      <c r="T36" s="352"/>
      <c r="U36" s="353"/>
      <c r="V36" s="353"/>
      <c r="W36" s="353"/>
      <c r="X36" s="353"/>
      <c r="Y36" s="353"/>
      <c r="Z36" s="354"/>
      <c r="AA36" s="354"/>
      <c r="AB36" s="354"/>
      <c r="AC36" s="354"/>
      <c r="AD36" s="354"/>
      <c r="AE36" s="354"/>
    </row>
    <row r="37" spans="1:31" ht="20.25" customHeight="1">
      <c r="A37" s="145"/>
      <c r="B37" s="145"/>
      <c r="C37" s="145"/>
      <c r="D37" s="14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6"/>
      <c r="V37" s="126"/>
      <c r="W37" s="126"/>
      <c r="X37" s="126"/>
      <c r="Y37" s="126"/>
      <c r="Z37" s="127"/>
      <c r="AA37" s="127"/>
      <c r="AB37" s="127"/>
      <c r="AC37" s="127"/>
      <c r="AD37" s="127"/>
      <c r="AE37" s="127"/>
    </row>
    <row r="38" spans="1:31" ht="20.25" customHeight="1">
      <c r="A38" s="145"/>
      <c r="B38" s="145"/>
      <c r="C38" s="145"/>
      <c r="D38" s="14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6"/>
      <c r="V38" s="126"/>
      <c r="W38" s="126"/>
      <c r="X38" s="126"/>
      <c r="Y38" s="126"/>
      <c r="Z38" s="127"/>
      <c r="AA38" s="127"/>
      <c r="AB38" s="127"/>
      <c r="AC38" s="127"/>
      <c r="AD38" s="127"/>
      <c r="AE38" s="127"/>
    </row>
    <row r="39" spans="1:31" ht="20.25" customHeight="1">
      <c r="A39" s="145"/>
      <c r="B39" s="145"/>
      <c r="C39" s="145"/>
      <c r="D39" s="14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6"/>
      <c r="V39" s="126"/>
      <c r="W39" s="126"/>
      <c r="X39" s="126"/>
      <c r="Y39" s="126"/>
      <c r="Z39" s="127"/>
      <c r="AA39" s="127"/>
      <c r="AB39" s="127"/>
      <c r="AC39" s="127"/>
      <c r="AD39" s="127"/>
      <c r="AE39" s="127"/>
    </row>
    <row r="40" spans="1:31" ht="20.25" customHeight="1">
      <c r="A40" s="145"/>
      <c r="B40" s="145"/>
      <c r="C40" s="145"/>
      <c r="D40" s="14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6"/>
      <c r="V40" s="126"/>
      <c r="W40" s="126"/>
      <c r="X40" s="126"/>
      <c r="Y40" s="126"/>
      <c r="Z40" s="127"/>
      <c r="AA40" s="127"/>
      <c r="AB40" s="127"/>
      <c r="AC40" s="127"/>
      <c r="AD40" s="127"/>
      <c r="AE40" s="127"/>
    </row>
    <row r="41" spans="1:31" ht="36" customHeight="1">
      <c r="A41" s="324" t="s">
        <v>404</v>
      </c>
      <c r="B41" s="324"/>
      <c r="C41" s="324"/>
      <c r="D41" s="324"/>
      <c r="E41" s="324"/>
      <c r="F41" s="324"/>
      <c r="L41" s="340" t="s">
        <v>405</v>
      </c>
      <c r="M41" s="340"/>
      <c r="N41" s="340"/>
      <c r="O41" s="340"/>
      <c r="P41" s="340"/>
      <c r="Q41" s="340"/>
      <c r="R41" s="102"/>
      <c r="S41" s="102"/>
      <c r="T41" s="102"/>
    </row>
    <row r="42" spans="1:31" ht="18.75" customHeight="1">
      <c r="A42" s="345" t="s">
        <v>138</v>
      </c>
      <c r="B42" s="345"/>
      <c r="C42" s="345"/>
      <c r="D42" s="345"/>
      <c r="L42" s="225" t="s">
        <v>406</v>
      </c>
      <c r="M42" s="225"/>
      <c r="N42" s="225"/>
      <c r="O42" s="225"/>
      <c r="P42" s="225"/>
      <c r="Q42" s="225"/>
      <c r="R42" s="100"/>
      <c r="S42" s="100"/>
      <c r="T42" s="100"/>
      <c r="AA42" s="226" t="s">
        <v>140</v>
      </c>
      <c r="AB42" s="226"/>
      <c r="AC42" s="226"/>
    </row>
    <row r="46" spans="1:31" ht="13.5" thickBot="1">
      <c r="H46" s="132"/>
      <c r="I46" s="132"/>
      <c r="J46" s="132"/>
      <c r="K46" s="132"/>
      <c r="L46" s="132"/>
      <c r="M46" s="132"/>
      <c r="N46" s="132"/>
      <c r="O46" s="132"/>
      <c r="P46" s="132"/>
      <c r="Q46" s="132"/>
      <c r="R46" s="132"/>
      <c r="S46" s="132"/>
      <c r="T46" s="132"/>
      <c r="U46" s="132"/>
    </row>
  </sheetData>
  <mergeCells count="148">
    <mergeCell ref="A22:AE22"/>
    <mergeCell ref="O36:P36"/>
    <mergeCell ref="Q36:R36"/>
    <mergeCell ref="S36:T36"/>
    <mergeCell ref="U36:Y36"/>
    <mergeCell ref="Z36:AE36"/>
    <mergeCell ref="AD24:AE24"/>
    <mergeCell ref="A36:D36"/>
    <mergeCell ref="E36:F36"/>
    <mergeCell ref="G36:H36"/>
    <mergeCell ref="S35:T35"/>
    <mergeCell ref="U35:Y35"/>
    <mergeCell ref="Z35:AE35"/>
    <mergeCell ref="O34:P34"/>
    <mergeCell ref="Q34:R34"/>
    <mergeCell ref="S34:T34"/>
    <mergeCell ref="U34:Y34"/>
    <mergeCell ref="Z34:AE34"/>
    <mergeCell ref="I36:J36"/>
    <mergeCell ref="K36:L36"/>
    <mergeCell ref="M36:N36"/>
    <mergeCell ref="M35:N35"/>
    <mergeCell ref="O35:P35"/>
    <mergeCell ref="Q35:R35"/>
    <mergeCell ref="C35:D35"/>
    <mergeCell ref="E35:F35"/>
    <mergeCell ref="G35:H35"/>
    <mergeCell ref="I35:J35"/>
    <mergeCell ref="K35:L35"/>
    <mergeCell ref="C34:D34"/>
    <mergeCell ref="E34:F34"/>
    <mergeCell ref="G34:H34"/>
    <mergeCell ref="I34:J34"/>
    <mergeCell ref="K34:L34"/>
    <mergeCell ref="Z33:AE33"/>
    <mergeCell ref="O32:P32"/>
    <mergeCell ref="Q32:R32"/>
    <mergeCell ref="S32:T32"/>
    <mergeCell ref="U32:Y32"/>
    <mergeCell ref="Z32:AE32"/>
    <mergeCell ref="M34:N34"/>
    <mergeCell ref="M33:N33"/>
    <mergeCell ref="O33:P33"/>
    <mergeCell ref="Q33:R33"/>
    <mergeCell ref="S33:T33"/>
    <mergeCell ref="U33:Y33"/>
    <mergeCell ref="C33:D33"/>
    <mergeCell ref="E33:F33"/>
    <mergeCell ref="G33:H33"/>
    <mergeCell ref="I33:J33"/>
    <mergeCell ref="K33:L33"/>
    <mergeCell ref="C32:D32"/>
    <mergeCell ref="E32:F32"/>
    <mergeCell ref="G32:H32"/>
    <mergeCell ref="I32:J32"/>
    <mergeCell ref="K32:L32"/>
    <mergeCell ref="Z31:AE31"/>
    <mergeCell ref="O30:P30"/>
    <mergeCell ref="Q30:R30"/>
    <mergeCell ref="S30:T30"/>
    <mergeCell ref="U30:Y30"/>
    <mergeCell ref="Z30:AE30"/>
    <mergeCell ref="M32:N32"/>
    <mergeCell ref="M31:N31"/>
    <mergeCell ref="O31:P31"/>
    <mergeCell ref="Q31:R31"/>
    <mergeCell ref="S31:T31"/>
    <mergeCell ref="U31:Y31"/>
    <mergeCell ref="E31:F31"/>
    <mergeCell ref="G31:H31"/>
    <mergeCell ref="I31:J31"/>
    <mergeCell ref="K31:L31"/>
    <mergeCell ref="C30:D30"/>
    <mergeCell ref="E30:F30"/>
    <mergeCell ref="G30:H30"/>
    <mergeCell ref="I30:J30"/>
    <mergeCell ref="K30:L30"/>
    <mergeCell ref="Z29:AE29"/>
    <mergeCell ref="O28:P28"/>
    <mergeCell ref="Q28:R28"/>
    <mergeCell ref="S28:T28"/>
    <mergeCell ref="U28:Y28"/>
    <mergeCell ref="Z28:AE28"/>
    <mergeCell ref="M30:N30"/>
    <mergeCell ref="M29:N29"/>
    <mergeCell ref="O29:P29"/>
    <mergeCell ref="Q29:R29"/>
    <mergeCell ref="S29:T29"/>
    <mergeCell ref="U29:Y29"/>
    <mergeCell ref="L42:Q42"/>
    <mergeCell ref="AB7:AE7"/>
    <mergeCell ref="Q7:Q8"/>
    <mergeCell ref="A42:D42"/>
    <mergeCell ref="AA42:AC42"/>
    <mergeCell ref="AA7:AA8"/>
    <mergeCell ref="A17:F17"/>
    <mergeCell ref="S27:T27"/>
    <mergeCell ref="A16:F16"/>
    <mergeCell ref="A6:A8"/>
    <mergeCell ref="W7:Z7"/>
    <mergeCell ref="V7:V8"/>
    <mergeCell ref="G6:K6"/>
    <mergeCell ref="A25:A27"/>
    <mergeCell ref="B25:B27"/>
    <mergeCell ref="C25:D27"/>
    <mergeCell ref="E25:F27"/>
    <mergeCell ref="M28:N28"/>
    <mergeCell ref="I25:J27"/>
    <mergeCell ref="K25:T25"/>
    <mergeCell ref="U25:Y27"/>
    <mergeCell ref="Z25:AE27"/>
    <mergeCell ref="K26:L27"/>
    <mergeCell ref="M26:N27"/>
    <mergeCell ref="B14:F14"/>
    <mergeCell ref="R7:U7"/>
    <mergeCell ref="B15:F15"/>
    <mergeCell ref="B6:F8"/>
    <mergeCell ref="Q6:U6"/>
    <mergeCell ref="B12:F12"/>
    <mergeCell ref="G7:G8"/>
    <mergeCell ref="G25:H27"/>
    <mergeCell ref="A41:F41"/>
    <mergeCell ref="L41:Q41"/>
    <mergeCell ref="O26:T26"/>
    <mergeCell ref="O27:P27"/>
    <mergeCell ref="Q27:R27"/>
    <mergeCell ref="C29:D29"/>
    <mergeCell ref="E29:F29"/>
    <mergeCell ref="G29:H29"/>
    <mergeCell ref="I29:J29"/>
    <mergeCell ref="K29:L29"/>
    <mergeCell ref="C28:D28"/>
    <mergeCell ref="E28:F28"/>
    <mergeCell ref="G28:H28"/>
    <mergeCell ref="I28:J28"/>
    <mergeCell ref="K28:L28"/>
    <mergeCell ref="C31:D31"/>
    <mergeCell ref="B13:F13"/>
    <mergeCell ref="AA6:AE6"/>
    <mergeCell ref="B11:F11"/>
    <mergeCell ref="V6:Z6"/>
    <mergeCell ref="L6:P6"/>
    <mergeCell ref="L7:L8"/>
    <mergeCell ref="M7:P7"/>
    <mergeCell ref="H7:K7"/>
    <mergeCell ref="A3:AE3"/>
    <mergeCell ref="B9:F9"/>
    <mergeCell ref="B10:F10"/>
  </mergeCells>
  <pageMargins left="1.1811023622047245" right="0.31496062992125984" top="0.78740157480314965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Осн. фін. пок.</vt:lpstr>
      <vt:lpstr>I. Інф. до фін.плану</vt:lpstr>
      <vt:lpstr>ІІ. Розп. ч.п. та розр. з бюд.</vt:lpstr>
      <vt:lpstr>ІІІ рух. гр. кшт.</vt:lpstr>
      <vt:lpstr>ІV кап. інвеат. V кред. </vt:lpstr>
      <vt:lpstr>VI-VII джер.кап.інв.</vt:lpstr>
      <vt:lpstr>'Осн. фін. пок.'!Заголовки_для_печати</vt:lpstr>
      <vt:lpstr>'I. Інф. до фін.плану'!Область_печати</vt:lpstr>
      <vt:lpstr>'VI-VII джер.кап.інв.'!Область_печати</vt:lpstr>
      <vt:lpstr>'ІV кап. інвеат. V кред. '!Область_печати</vt:lpstr>
      <vt:lpstr>'ІІ. Розп. ч.п. та розр. з бюд.'!Область_печати</vt:lpstr>
      <vt:lpstr>'Осн. фін. пок.'!Область_печати</vt:lpstr>
    </vt:vector>
  </TitlesOfParts>
  <Manager/>
  <Company>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</dc:creator>
  <cp:keywords/>
  <dc:description/>
  <cp:lastModifiedBy>PC</cp:lastModifiedBy>
  <cp:revision/>
  <cp:lastPrinted>2025-06-26T08:54:44Z</cp:lastPrinted>
  <dcterms:created xsi:type="dcterms:W3CDTF">2003-03-13T16:00:22Z</dcterms:created>
  <dcterms:modified xsi:type="dcterms:W3CDTF">2025-08-26T07:22:45Z</dcterms:modified>
  <cp:category/>
  <cp:contentStatus/>
</cp:coreProperties>
</file>