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FF59F89D-0767-470C-A85C-B9C9C79FA6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I40" i="1" l="1"/>
  <c r="H40" i="1"/>
  <c r="G40" i="1"/>
  <c r="F40" i="1"/>
  <c r="E40" i="1"/>
  <c r="I16" i="1"/>
  <c r="H16" i="1"/>
  <c r="G16" i="1"/>
  <c r="F16" i="1"/>
  <c r="E16" i="1"/>
  <c r="E37" i="1"/>
  <c r="G35" i="1"/>
  <c r="E34" i="1"/>
  <c r="E38" i="1" s="1"/>
  <c r="G33" i="1"/>
  <c r="I30" i="1"/>
  <c r="I34" i="1" s="1"/>
  <c r="I38" i="1" s="1"/>
  <c r="H30" i="1"/>
  <c r="H34" i="1" s="1"/>
  <c r="H38" i="1" s="1"/>
  <c r="F30" i="1"/>
  <c r="F34" i="1" s="1"/>
  <c r="F38" i="1" s="1"/>
  <c r="E29" i="1"/>
  <c r="I25" i="1"/>
  <c r="I29" i="1" s="1"/>
  <c r="H25" i="1"/>
  <c r="F25" i="1"/>
  <c r="E24" i="1"/>
  <c r="F24" i="1" s="1"/>
  <c r="F23" i="1"/>
  <c r="I22" i="1"/>
  <c r="H22" i="1"/>
  <c r="F22" i="1"/>
  <c r="I21" i="1"/>
  <c r="H21" i="1"/>
  <c r="F21" i="1"/>
  <c r="E20" i="1"/>
  <c r="I20" i="1" s="1"/>
  <c r="H24" i="1" l="1"/>
  <c r="H29" i="1"/>
  <c r="H31" i="1" s="1"/>
  <c r="H28" i="1" s="1"/>
  <c r="I24" i="1"/>
  <c r="E31" i="1"/>
  <c r="E28" i="1" s="1"/>
  <c r="I37" i="1"/>
  <c r="E39" i="1"/>
  <c r="E36" i="1"/>
  <c r="F37" i="1"/>
  <c r="I31" i="1"/>
  <c r="I28" i="1" s="1"/>
  <c r="F20" i="1"/>
  <c r="F45" i="1" s="1"/>
  <c r="I23" i="1"/>
  <c r="I45" i="1" s="1"/>
  <c r="E45" i="1"/>
  <c r="F29" i="1"/>
  <c r="H23" i="1"/>
  <c r="H20" i="1"/>
  <c r="H37" i="1" l="1"/>
  <c r="H39" i="1"/>
  <c r="H32" i="1"/>
  <c r="H36" i="1" s="1"/>
  <c r="F31" i="1"/>
  <c r="F28" i="1" s="1"/>
  <c r="H45" i="1"/>
  <c r="I39" i="1"/>
  <c r="I32" i="1"/>
  <c r="I36" i="1" s="1"/>
  <c r="F39" i="1" l="1"/>
  <c r="F32" i="1"/>
  <c r="F36" i="1" s="1"/>
</calcChain>
</file>

<file path=xl/sharedStrings.xml><?xml version="1.0" encoding="utf-8"?>
<sst xmlns="http://schemas.openxmlformats.org/spreadsheetml/2006/main" count="108" uniqueCount="73">
  <si>
    <t>Додаток  2</t>
  </si>
  <si>
    <t>До рішення виконавчого комітету</t>
  </si>
  <si>
    <t>Боярської міської ради</t>
  </si>
  <si>
    <t>РОЗРАХУНОК</t>
  </si>
  <si>
    <t>тарифів на теплову енергію</t>
  </si>
  <si>
    <t>(без податку на додану вартість)</t>
  </si>
  <si>
    <t>№ з/п</t>
  </si>
  <si>
    <t>Найменування показника</t>
  </si>
  <si>
    <t>Одиниці виміру</t>
  </si>
  <si>
    <t>Сумарні та середньозважені показники</t>
  </si>
  <si>
    <t>На потреби споживачів</t>
  </si>
  <si>
    <t>населення</t>
  </si>
  <si>
    <t>релігійних організацій</t>
  </si>
  <si>
    <t>бюджетних установ</t>
  </si>
  <si>
    <t>інших споживачів</t>
  </si>
  <si>
    <t>Тариф на виробництво теплової енергії, зокрема:</t>
  </si>
  <si>
    <t>грн/Гкал</t>
  </si>
  <si>
    <t>1.1</t>
  </si>
  <si>
    <t>повна планована собівартість виробництва теплової енергії</t>
  </si>
  <si>
    <t>1.2.</t>
  </si>
  <si>
    <t>витрати на відшкодування втрат</t>
  </si>
  <si>
    <t>тис. грн</t>
  </si>
  <si>
    <t>1.3.</t>
  </si>
  <si>
    <t>планований прибуток</t>
  </si>
  <si>
    <t>2.</t>
  </si>
  <si>
    <t>Тариф на транспортування теплової енергії, зокрема:</t>
  </si>
  <si>
    <t>2.1.</t>
  </si>
  <si>
    <t>повна планована собівартість транспортування теплової енергії</t>
  </si>
  <si>
    <t>2.2.</t>
  </si>
  <si>
    <t>витрати на відшкодування втрат теплової енергії в теплових мережах (у тому числі понаднормових втрат) в грошовому виразі</t>
  </si>
  <si>
    <t>2.3.</t>
  </si>
  <si>
    <t>Тариф на постачання теплової енергії, зокрема:</t>
  </si>
  <si>
    <t>3.1.</t>
  </si>
  <si>
    <t>повна планована собівартість постачання теплової енергії</t>
  </si>
  <si>
    <t>3.2.</t>
  </si>
  <si>
    <t>3.3.</t>
  </si>
  <si>
    <t>Тариф на теплову енергію, зокрема:</t>
  </si>
  <si>
    <t>4.1.</t>
  </si>
  <si>
    <t>повна планована собівартість теплової енергії</t>
  </si>
  <si>
    <t>4.2.</t>
  </si>
  <si>
    <t>4.3.</t>
  </si>
  <si>
    <t>планований прибуток*</t>
  </si>
  <si>
    <t>Річні плановані доходи від виробництва, транспортування, постачання теплової енергії, усього, зокрема:</t>
  </si>
  <si>
    <t>5.1.</t>
  </si>
  <si>
    <t>повна планована собівартість виробництва, транспортування, постачання теплової енергії</t>
  </si>
  <si>
    <t>5.2.</t>
  </si>
  <si>
    <t>5.3.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</si>
  <si>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</si>
  <si>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</si>
  <si>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6.1.</t>
  </si>
  <si>
    <t>6.2.</t>
  </si>
  <si>
    <t>6.3.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</si>
  <si>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</si>
  <si>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Гкал</t>
  </si>
  <si>
    <t>7.1.</t>
  </si>
  <si>
    <t>корисний відпуск теплової енергії власним споживачам</t>
  </si>
  <si>
    <t>7.2.</t>
  </si>
  <si>
    <t>корисний відпуск теплової енергії інших власників</t>
  </si>
  <si>
    <t>Рівні рентабельності тарифів:</t>
  </si>
  <si>
    <t>8.1.</t>
  </si>
  <si>
    <t>на виробництво теплової енергії</t>
  </si>
  <si>
    <t>%</t>
  </si>
  <si>
    <t>8.2.</t>
  </si>
  <si>
    <t>на транспортування теплової енергії</t>
  </si>
  <si>
    <t>8.3</t>
  </si>
  <si>
    <t>на постачання теплової енергії</t>
  </si>
  <si>
    <t>8.4</t>
  </si>
  <si>
    <t>на теплову енергію</t>
  </si>
  <si>
    <t>* Прибуток 4% на обігові кошти та податок на прибуток</t>
  </si>
  <si>
    <t>Ганна САЛАМАТІНА</t>
  </si>
  <si>
    <t xml:space="preserve">                                                              по КП "БГВУЖКГ" на опалювальний період 2025-2026 рр.</t>
  </si>
  <si>
    <t>Керуюча справами</t>
  </si>
  <si>
    <t>від  28 серпня   2025 № 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</si>
</sst>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1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a/Desktop/&#1040;&#1083;&#1083;&#1072;/&#1072;&#1083;&#1083;&#1072;/&#1058;&#1040;&#1056;&#1048;&#1060;&#1048;/&#1041;&#1086;&#1103;&#1088;&#1089;&#1100;&#1082;&#1077;%20&#1043;&#1042;&#1059;&#1046;&#1050;&#1043;/&#1055;&#1083;&#1072;&#1085;&#1086;&#1074;&#1080;&#1081;%20&#1090;&#1072;&#1088;&#1080;&#1092;%20&#1085;&#1072;%20&#1090;&#1077;&#1087;&#1083;&#1086;%202024-2025_&#1110;&#1079;%20&#1079;&#1084;&#1110;&#1085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  <sheetName val="Лист1"/>
      <sheetName val="2"/>
      <sheetName val="розрах вартості палива"/>
      <sheetName val="розр.екон. ефе по інвест прогр."/>
      <sheetName val="Середня ціна електроенергії"/>
      <sheetName val="розрах витрат електроенергії"/>
      <sheetName val="інформ.про суб.ВВ"/>
      <sheetName val="електроенергія на ремонт"/>
      <sheetName val="розр.абон.плати"/>
      <sheetName val=" вода і стоки"/>
      <sheetName val="Розрах. зп на вир.тран.і пост "/>
      <sheetName val="накладні витрат. "/>
      <sheetName val="транспортування"/>
      <sheetName val="постачання"/>
      <sheetName val="теплова енергія з прибутком"/>
      <sheetName val="Аркуш1"/>
      <sheetName val="про намір  нові тарифи"/>
      <sheetName val="обгрунтування зміни тарифів"/>
      <sheetName val="вода, стоки на вир.транспортув."/>
      <sheetName val="середня ціна палива за опал.пер"/>
      <sheetName val="розр."/>
      <sheetName val="виробництво"/>
      <sheetName val=" різниця в тарифах"/>
      <sheetName val="Розрахунок інших операц витрат"/>
      <sheetName val="пояснювальна запика"/>
      <sheetName val="розрах.амортизації"/>
      <sheetName val="повідомл.про намір"/>
      <sheetName val="структура тарифу на тепл.енергі"/>
      <sheetName val="Роз&quot;яснення по абон.платі"/>
      <sheetName val="перелік поданих докумен"/>
      <sheetName val="Розр.витрат солі на Космосі"/>
      <sheetName val="інформація про суб&quot;єкта господ"/>
      <sheetName val="Аркуш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9">
          <cell r="H39">
            <v>6</v>
          </cell>
        </row>
        <row r="62">
          <cell r="G62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50"/>
  <sheetViews>
    <sheetView tabSelected="1" workbookViewId="0">
      <selection activeCell="P14" sqref="P14"/>
    </sheetView>
  </sheetViews>
  <sheetFormatPr defaultRowHeight="15" x14ac:dyDescent="0.25"/>
  <cols>
    <col min="1" max="1" width="13.7109375" customWidth="1"/>
    <col min="2" max="2" width="6" customWidth="1"/>
    <col min="3" max="3" width="18.42578125" customWidth="1"/>
    <col min="4" max="6" width="10.28515625" customWidth="1"/>
    <col min="7" max="7" width="12.85546875" customWidth="1"/>
    <col min="8" max="8" width="13.85546875" customWidth="1"/>
    <col min="9" max="9" width="13.28515625" customWidth="1"/>
    <col min="10" max="10" width="10.28515625" customWidth="1"/>
  </cols>
  <sheetData>
    <row r="3" spans="2:9" ht="15.75" x14ac:dyDescent="0.25">
      <c r="B3" s="1"/>
      <c r="C3" s="2"/>
      <c r="D3" s="2"/>
      <c r="F3" s="3"/>
      <c r="G3" s="4"/>
      <c r="H3" s="29" t="s">
        <v>0</v>
      </c>
      <c r="I3" s="29"/>
    </row>
    <row r="4" spans="2:9" ht="15.75" x14ac:dyDescent="0.25">
      <c r="B4" s="1"/>
      <c r="C4" s="2"/>
      <c r="D4" s="2"/>
      <c r="F4" s="3"/>
      <c r="G4" s="30" t="s">
        <v>1</v>
      </c>
      <c r="H4" s="30"/>
      <c r="I4" s="30"/>
    </row>
    <row r="5" spans="2:9" ht="15.75" x14ac:dyDescent="0.25">
      <c r="B5" s="1"/>
      <c r="C5" s="2"/>
      <c r="D5" s="2"/>
      <c r="F5" s="3"/>
      <c r="G5" s="30" t="s">
        <v>2</v>
      </c>
      <c r="H5" s="30"/>
      <c r="I5" s="30"/>
    </row>
    <row r="6" spans="2:9" ht="15.75" x14ac:dyDescent="0.25">
      <c r="B6" s="1"/>
      <c r="C6" s="2"/>
      <c r="D6" s="2"/>
      <c r="F6" s="3"/>
      <c r="G6" s="30" t="s">
        <v>72</v>
      </c>
      <c r="H6" s="30"/>
      <c r="I6" s="30"/>
    </row>
    <row r="7" spans="2:9" ht="15.75" x14ac:dyDescent="0.25">
      <c r="B7" s="1"/>
      <c r="C7" s="2"/>
      <c r="D7" s="2"/>
      <c r="F7" s="3"/>
      <c r="G7" s="30"/>
      <c r="H7" s="30"/>
      <c r="I7" s="30"/>
    </row>
    <row r="8" spans="2:9" ht="15.75" x14ac:dyDescent="0.25">
      <c r="B8" s="25" t="s">
        <v>3</v>
      </c>
      <c r="C8" s="25"/>
      <c r="D8" s="25"/>
      <c r="E8" s="25"/>
      <c r="F8" s="25"/>
      <c r="G8" s="25"/>
      <c r="H8" s="25"/>
      <c r="I8" s="25"/>
    </row>
    <row r="9" spans="2:9" ht="15.75" x14ac:dyDescent="0.25">
      <c r="B9" s="25" t="s">
        <v>4</v>
      </c>
      <c r="C9" s="25"/>
      <c r="D9" s="25"/>
      <c r="E9" s="25"/>
      <c r="F9" s="25"/>
      <c r="G9" s="25"/>
      <c r="H9" s="25"/>
      <c r="I9" s="25"/>
    </row>
    <row r="10" spans="2:9" ht="18.75" customHeight="1" x14ac:dyDescent="0.25">
      <c r="B10" s="5"/>
      <c r="C10" s="24" t="s">
        <v>70</v>
      </c>
      <c r="D10" s="24"/>
      <c r="E10" s="24"/>
      <c r="F10" s="24"/>
      <c r="G10" s="24"/>
      <c r="H10" s="24"/>
      <c r="I10" s="24"/>
    </row>
    <row r="11" spans="2:9" ht="15.75" x14ac:dyDescent="0.25">
      <c r="B11" s="25" t="s">
        <v>5</v>
      </c>
      <c r="C11" s="25"/>
      <c r="D11" s="25"/>
      <c r="E11" s="25"/>
      <c r="F11" s="25"/>
      <c r="G11" s="25"/>
      <c r="H11" s="25"/>
      <c r="I11" s="25"/>
    </row>
    <row r="12" spans="2:9" x14ac:dyDescent="0.25">
      <c r="B12" s="5"/>
      <c r="C12" s="5"/>
      <c r="D12" s="5"/>
      <c r="E12" s="5"/>
      <c r="F12" s="6">
        <v>0.82320000000000004</v>
      </c>
      <c r="G12" s="5"/>
      <c r="H12" s="6">
        <v>0.1447</v>
      </c>
      <c r="I12" s="7">
        <v>3.2099999999999997E-2</v>
      </c>
    </row>
    <row r="13" spans="2:9" ht="15.75" x14ac:dyDescent="0.25">
      <c r="B13" s="26" t="s">
        <v>6</v>
      </c>
      <c r="C13" s="26" t="s">
        <v>7</v>
      </c>
      <c r="D13" s="26" t="s">
        <v>8</v>
      </c>
      <c r="E13" s="27" t="s">
        <v>9</v>
      </c>
      <c r="F13" s="28" t="s">
        <v>10</v>
      </c>
      <c r="G13" s="28"/>
      <c r="H13" s="28"/>
      <c r="I13" s="28"/>
    </row>
    <row r="14" spans="2:9" ht="31.5" x14ac:dyDescent="0.25">
      <c r="B14" s="26"/>
      <c r="C14" s="26"/>
      <c r="D14" s="26"/>
      <c r="E14" s="27"/>
      <c r="F14" s="11" t="s">
        <v>11</v>
      </c>
      <c r="G14" s="11" t="s">
        <v>12</v>
      </c>
      <c r="H14" s="11" t="s">
        <v>13</v>
      </c>
      <c r="I14" s="11" t="s">
        <v>14</v>
      </c>
    </row>
    <row r="15" spans="2:9" ht="15.75" x14ac:dyDescent="0.25">
      <c r="B15" s="11">
        <v>1</v>
      </c>
      <c r="C15" s="11">
        <v>2</v>
      </c>
      <c r="D15" s="11">
        <v>3</v>
      </c>
      <c r="E15" s="11">
        <v>4</v>
      </c>
      <c r="F15" s="11">
        <v>5</v>
      </c>
      <c r="G15" s="11">
        <v>6</v>
      </c>
      <c r="H15" s="11">
        <v>7</v>
      </c>
      <c r="I15" s="11">
        <v>8</v>
      </c>
    </row>
    <row r="16" spans="2:9" ht="63" x14ac:dyDescent="0.25">
      <c r="B16" s="12">
        <v>1</v>
      </c>
      <c r="C16" s="13" t="s">
        <v>15</v>
      </c>
      <c r="D16" s="13" t="s">
        <v>16</v>
      </c>
      <c r="E16" s="14">
        <f>E17+E18+E19</f>
        <v>2723.77</v>
      </c>
      <c r="F16" s="14">
        <f t="shared" ref="F16:I16" si="0">F17+F18+F19</f>
        <v>2526.73</v>
      </c>
      <c r="G16" s="14">
        <f t="shared" si="0"/>
        <v>0</v>
      </c>
      <c r="H16" s="14">
        <f t="shared" si="0"/>
        <v>3672.23</v>
      </c>
      <c r="I16" s="14">
        <f t="shared" si="0"/>
        <v>3501.6</v>
      </c>
    </row>
    <row r="17" spans="2:9" ht="65.25" customHeight="1" x14ac:dyDescent="0.25">
      <c r="B17" s="8" t="s">
        <v>17</v>
      </c>
      <c r="C17" s="9" t="s">
        <v>18</v>
      </c>
      <c r="D17" s="9" t="s">
        <v>16</v>
      </c>
      <c r="E17" s="10">
        <v>2723.77</v>
      </c>
      <c r="F17" s="10">
        <v>2526.73</v>
      </c>
      <c r="G17" s="15">
        <v>0</v>
      </c>
      <c r="H17" s="10">
        <v>3672.23</v>
      </c>
      <c r="I17" s="10">
        <v>3501.6</v>
      </c>
    </row>
    <row r="18" spans="2:9" ht="50.25" customHeight="1" x14ac:dyDescent="0.25">
      <c r="B18" s="8" t="s">
        <v>19</v>
      </c>
      <c r="C18" s="9" t="s">
        <v>20</v>
      </c>
      <c r="D18" s="9" t="s">
        <v>21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2:9" ht="36.75" customHeight="1" x14ac:dyDescent="0.25">
      <c r="B19" s="8" t="s">
        <v>22</v>
      </c>
      <c r="C19" s="9" t="s">
        <v>23</v>
      </c>
      <c r="D19" s="9" t="s">
        <v>16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</row>
    <row r="20" spans="2:9" ht="69" customHeight="1" x14ac:dyDescent="0.25">
      <c r="B20" s="12" t="s">
        <v>24</v>
      </c>
      <c r="C20" s="13" t="s">
        <v>25</v>
      </c>
      <c r="D20" s="13" t="s">
        <v>16</v>
      </c>
      <c r="E20" s="14">
        <f>E21</f>
        <v>457.94</v>
      </c>
      <c r="F20" s="14">
        <f>E20</f>
        <v>457.94</v>
      </c>
      <c r="G20" s="14">
        <v>0</v>
      </c>
      <c r="H20" s="14">
        <f>E20</f>
        <v>457.94</v>
      </c>
      <c r="I20" s="14">
        <f>E20</f>
        <v>457.94</v>
      </c>
    </row>
    <row r="21" spans="2:9" ht="66.75" customHeight="1" x14ac:dyDescent="0.25">
      <c r="B21" s="8" t="s">
        <v>26</v>
      </c>
      <c r="C21" s="9" t="s">
        <v>27</v>
      </c>
      <c r="D21" s="9" t="s">
        <v>16</v>
      </c>
      <c r="E21" s="10">
        <v>457.94</v>
      </c>
      <c r="F21" s="10">
        <f>E21</f>
        <v>457.94</v>
      </c>
      <c r="G21" s="15">
        <v>0</v>
      </c>
      <c r="H21" s="10">
        <f>E21</f>
        <v>457.94</v>
      </c>
      <c r="I21" s="10">
        <f>E21</f>
        <v>457.94</v>
      </c>
    </row>
    <row r="22" spans="2:9" ht="154.5" customHeight="1" x14ac:dyDescent="0.25">
      <c r="B22" s="8" t="s">
        <v>28</v>
      </c>
      <c r="C22" s="9" t="s">
        <v>29</v>
      </c>
      <c r="D22" s="9" t="s">
        <v>21</v>
      </c>
      <c r="E22" s="10">
        <v>0</v>
      </c>
      <c r="F22" s="10">
        <f>E22*F12/100</f>
        <v>0</v>
      </c>
      <c r="G22" s="10">
        <v>0</v>
      </c>
      <c r="H22" s="10">
        <f>E22*H12/100</f>
        <v>0</v>
      </c>
      <c r="I22" s="10">
        <f>[1]транспортування!G62</f>
        <v>0</v>
      </c>
    </row>
    <row r="23" spans="2:9" ht="45" customHeight="1" x14ac:dyDescent="0.25">
      <c r="B23" s="8" t="s">
        <v>30</v>
      </c>
      <c r="C23" s="9" t="s">
        <v>23</v>
      </c>
      <c r="D23" s="9" t="s">
        <v>16</v>
      </c>
      <c r="E23" s="10">
        <v>0</v>
      </c>
      <c r="F23" s="10">
        <f>E23</f>
        <v>0</v>
      </c>
      <c r="G23" s="15">
        <v>0</v>
      </c>
      <c r="H23" s="10">
        <f>E23</f>
        <v>0</v>
      </c>
      <c r="I23" s="10">
        <f>E23</f>
        <v>0</v>
      </c>
    </row>
    <row r="24" spans="2:9" ht="69" customHeight="1" x14ac:dyDescent="0.25">
      <c r="B24" s="12">
        <v>3</v>
      </c>
      <c r="C24" s="13" t="s">
        <v>31</v>
      </c>
      <c r="D24" s="13" t="s">
        <v>16</v>
      </c>
      <c r="E24" s="14">
        <f>E25</f>
        <v>169.63</v>
      </c>
      <c r="F24" s="14">
        <f>E24</f>
        <v>169.63</v>
      </c>
      <c r="G24" s="14">
        <v>0</v>
      </c>
      <c r="H24" s="14">
        <f>E24</f>
        <v>169.63</v>
      </c>
      <c r="I24" s="14">
        <f>E24</f>
        <v>169.63</v>
      </c>
    </row>
    <row r="25" spans="2:9" ht="69.75" customHeight="1" x14ac:dyDescent="0.25">
      <c r="B25" s="8" t="s">
        <v>32</v>
      </c>
      <c r="C25" s="9" t="s">
        <v>33</v>
      </c>
      <c r="D25" s="9" t="s">
        <v>16</v>
      </c>
      <c r="E25" s="10">
        <v>169.63</v>
      </c>
      <c r="F25" s="10">
        <f>E25</f>
        <v>169.63</v>
      </c>
      <c r="G25" s="15">
        <v>0</v>
      </c>
      <c r="H25" s="10">
        <f>E25</f>
        <v>169.63</v>
      </c>
      <c r="I25" s="10">
        <f>E25</f>
        <v>169.63</v>
      </c>
    </row>
    <row r="26" spans="2:9" ht="48" customHeight="1" x14ac:dyDescent="0.25">
      <c r="B26" s="8" t="s">
        <v>34</v>
      </c>
      <c r="C26" s="9" t="s">
        <v>20</v>
      </c>
      <c r="D26" s="9" t="s">
        <v>21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2:9" ht="39" customHeight="1" x14ac:dyDescent="0.25">
      <c r="B27" s="8" t="s">
        <v>35</v>
      </c>
      <c r="C27" s="9" t="s">
        <v>23</v>
      </c>
      <c r="D27" s="9" t="s">
        <v>16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</row>
    <row r="28" spans="2:9" ht="55.5" customHeight="1" x14ac:dyDescent="0.25">
      <c r="B28" s="12">
        <v>4</v>
      </c>
      <c r="C28" s="13" t="s">
        <v>36</v>
      </c>
      <c r="D28" s="13" t="s">
        <v>16</v>
      </c>
      <c r="E28" s="18">
        <f>E29+E30+E31+0.01</f>
        <v>3485.4036000000006</v>
      </c>
      <c r="F28" s="18">
        <f>F29+F30+F31+0.01</f>
        <v>3280.4820000000004</v>
      </c>
      <c r="G28" s="16">
        <v>0</v>
      </c>
      <c r="H28" s="14">
        <f>H29+H30+H31</f>
        <v>4471.7920000000004</v>
      </c>
      <c r="I28" s="14">
        <f>I29+I30+I31</f>
        <v>4294.3368</v>
      </c>
    </row>
    <row r="29" spans="2:9" ht="54.75" customHeight="1" x14ac:dyDescent="0.25">
      <c r="B29" s="8" t="s">
        <v>37</v>
      </c>
      <c r="C29" s="9" t="s">
        <v>38</v>
      </c>
      <c r="D29" s="9" t="s">
        <v>16</v>
      </c>
      <c r="E29" s="10">
        <f>E17+E21+E25</f>
        <v>3351.34</v>
      </c>
      <c r="F29" s="10">
        <f>F17+F21+F25</f>
        <v>3154.3</v>
      </c>
      <c r="G29" s="15">
        <v>0</v>
      </c>
      <c r="H29" s="10">
        <f>H17+H21+H25</f>
        <v>4299.8</v>
      </c>
      <c r="I29" s="10">
        <f>I17+I21+I25</f>
        <v>4129.17</v>
      </c>
    </row>
    <row r="30" spans="2:9" ht="51" customHeight="1" x14ac:dyDescent="0.25">
      <c r="B30" s="8" t="s">
        <v>39</v>
      </c>
      <c r="C30" s="9" t="s">
        <v>20</v>
      </c>
      <c r="D30" s="9" t="s">
        <v>21</v>
      </c>
      <c r="E30" s="10">
        <v>0</v>
      </c>
      <c r="F30" s="10">
        <f>E30*0.8760222562</f>
        <v>0</v>
      </c>
      <c r="G30" s="10">
        <v>0</v>
      </c>
      <c r="H30" s="10">
        <f>E30*0.09578400986</f>
        <v>0</v>
      </c>
      <c r="I30" s="10">
        <f>E30*0.028193733896</f>
        <v>0</v>
      </c>
    </row>
    <row r="31" spans="2:9" ht="35.25" customHeight="1" x14ac:dyDescent="0.25">
      <c r="B31" s="8" t="s">
        <v>40</v>
      </c>
      <c r="C31" s="9" t="s">
        <v>41</v>
      </c>
      <c r="D31" s="9" t="s">
        <v>16</v>
      </c>
      <c r="E31" s="10">
        <f>E29*0.04</f>
        <v>134.05360000000002</v>
      </c>
      <c r="F31" s="10">
        <f>F29*0.04</f>
        <v>126.17200000000001</v>
      </c>
      <c r="G31" s="15">
        <v>0</v>
      </c>
      <c r="H31" s="10">
        <f>H29*0.04</f>
        <v>171.99200000000002</v>
      </c>
      <c r="I31" s="10">
        <f>I29*0.04</f>
        <v>165.16679999999999</v>
      </c>
    </row>
    <row r="32" spans="2:9" ht="114.75" customHeight="1" x14ac:dyDescent="0.25">
      <c r="B32" s="8">
        <v>5</v>
      </c>
      <c r="C32" s="9" t="s">
        <v>42</v>
      </c>
      <c r="D32" s="9" t="s">
        <v>21</v>
      </c>
      <c r="E32" s="19">
        <f>E33+E35-0.01</f>
        <v>68334.66</v>
      </c>
      <c r="F32" s="10">
        <f>F33+F35</f>
        <v>52946.879999999997</v>
      </c>
      <c r="G32" s="15">
        <v>0</v>
      </c>
      <c r="H32" s="10">
        <f>H33+H35</f>
        <v>12690.94</v>
      </c>
      <c r="I32" s="10">
        <f>I33+I35</f>
        <v>2696.8399999999997</v>
      </c>
    </row>
    <row r="33" spans="2:9" ht="94.5" x14ac:dyDescent="0.25">
      <c r="B33" s="8" t="s">
        <v>43</v>
      </c>
      <c r="C33" s="9" t="s">
        <v>44</v>
      </c>
      <c r="D33" s="9" t="s">
        <v>21</v>
      </c>
      <c r="E33" s="10">
        <v>65706.41</v>
      </c>
      <c r="F33" s="10">
        <v>50910.46</v>
      </c>
      <c r="G33" s="15">
        <f>G29*20600/1000</f>
        <v>0</v>
      </c>
      <c r="H33" s="10">
        <v>12202.83</v>
      </c>
      <c r="I33" s="10">
        <v>2593.12</v>
      </c>
    </row>
    <row r="34" spans="2:9" ht="52.5" customHeight="1" x14ac:dyDescent="0.25">
      <c r="B34" s="8" t="s">
        <v>45</v>
      </c>
      <c r="C34" s="9" t="s">
        <v>20</v>
      </c>
      <c r="D34" s="9" t="s">
        <v>21</v>
      </c>
      <c r="E34" s="10">
        <f>E30</f>
        <v>0</v>
      </c>
      <c r="F34" s="10">
        <f>F30</f>
        <v>0</v>
      </c>
      <c r="G34" s="15">
        <v>0</v>
      </c>
      <c r="H34" s="10">
        <f>H30</f>
        <v>0</v>
      </c>
      <c r="I34" s="10">
        <f>I30</f>
        <v>0</v>
      </c>
    </row>
    <row r="35" spans="2:9" ht="94.5" x14ac:dyDescent="0.25">
      <c r="B35" s="8" t="s">
        <v>46</v>
      </c>
      <c r="C35" s="9" t="s">
        <v>47</v>
      </c>
      <c r="D35" s="9" t="s">
        <v>21</v>
      </c>
      <c r="E35" s="10">
        <v>2628.26</v>
      </c>
      <c r="F35" s="10">
        <v>2036.42</v>
      </c>
      <c r="G35" s="15">
        <f>0</f>
        <v>0</v>
      </c>
      <c r="H35" s="10">
        <v>488.11</v>
      </c>
      <c r="I35" s="10">
        <v>103.72</v>
      </c>
    </row>
    <row r="36" spans="2:9" ht="210" customHeight="1" x14ac:dyDescent="0.25">
      <c r="B36" s="8">
        <v>6</v>
      </c>
      <c r="C36" s="9" t="s">
        <v>48</v>
      </c>
      <c r="D36" s="9" t="s">
        <v>21</v>
      </c>
      <c r="E36" s="10">
        <f t="shared" ref="E36:F38" si="1">E32</f>
        <v>68334.66</v>
      </c>
      <c r="F36" s="10">
        <f t="shared" si="1"/>
        <v>52946.879999999997</v>
      </c>
      <c r="G36" s="15">
        <v>0</v>
      </c>
      <c r="H36" s="10">
        <f t="shared" ref="H36:I38" si="2">H32</f>
        <v>12690.94</v>
      </c>
      <c r="I36" s="10">
        <f t="shared" si="2"/>
        <v>2696.8399999999997</v>
      </c>
    </row>
    <row r="37" spans="2:9" ht="98.25" customHeight="1" x14ac:dyDescent="0.25">
      <c r="B37" s="8" t="s">
        <v>49</v>
      </c>
      <c r="C37" s="9" t="s">
        <v>44</v>
      </c>
      <c r="D37" s="9" t="s">
        <v>21</v>
      </c>
      <c r="E37" s="10">
        <f t="shared" si="1"/>
        <v>65706.41</v>
      </c>
      <c r="F37" s="10">
        <f t="shared" si="1"/>
        <v>50910.46</v>
      </c>
      <c r="G37" s="10"/>
      <c r="H37" s="10">
        <f t="shared" si="2"/>
        <v>12202.83</v>
      </c>
      <c r="I37" s="10">
        <f t="shared" si="2"/>
        <v>2593.12</v>
      </c>
    </row>
    <row r="38" spans="2:9" ht="50.25" customHeight="1" x14ac:dyDescent="0.25">
      <c r="B38" s="8" t="s">
        <v>50</v>
      </c>
      <c r="C38" s="9" t="s">
        <v>20</v>
      </c>
      <c r="D38" s="9" t="s">
        <v>21</v>
      </c>
      <c r="E38" s="10">
        <f t="shared" si="1"/>
        <v>0</v>
      </c>
      <c r="F38" s="10">
        <f t="shared" si="1"/>
        <v>0</v>
      </c>
      <c r="G38" s="15">
        <v>0</v>
      </c>
      <c r="H38" s="10">
        <f t="shared" si="2"/>
        <v>0</v>
      </c>
      <c r="I38" s="10">
        <f t="shared" si="2"/>
        <v>0</v>
      </c>
    </row>
    <row r="39" spans="2:9" ht="97.5" customHeight="1" x14ac:dyDescent="0.25">
      <c r="B39" s="8" t="s">
        <v>51</v>
      </c>
      <c r="C39" s="9" t="s">
        <v>47</v>
      </c>
      <c r="D39" s="9" t="s">
        <v>21</v>
      </c>
      <c r="E39" s="10">
        <f>E35</f>
        <v>2628.26</v>
      </c>
      <c r="F39" s="10">
        <f>F35</f>
        <v>2036.42</v>
      </c>
      <c r="G39" s="15">
        <v>0</v>
      </c>
      <c r="H39" s="10">
        <f>H31*H41/1000</f>
        <v>488.11329600000005</v>
      </c>
      <c r="I39" s="10">
        <f>I41*I31/1000</f>
        <v>103.72475039999999</v>
      </c>
    </row>
    <row r="40" spans="2:9" ht="148.5" customHeight="1" x14ac:dyDescent="0.25">
      <c r="B40" s="8">
        <v>7</v>
      </c>
      <c r="C40" s="9" t="s">
        <v>52</v>
      </c>
      <c r="D40" s="9" t="s">
        <v>53</v>
      </c>
      <c r="E40" s="15">
        <f>E41+E42</f>
        <v>19606</v>
      </c>
      <c r="F40" s="15">
        <f t="shared" ref="F40:I40" si="3">F41+F42</f>
        <v>16140</v>
      </c>
      <c r="G40" s="15">
        <f t="shared" si="3"/>
        <v>0</v>
      </c>
      <c r="H40" s="15">
        <f t="shared" si="3"/>
        <v>2838</v>
      </c>
      <c r="I40" s="15">
        <f t="shared" si="3"/>
        <v>628</v>
      </c>
    </row>
    <row r="41" spans="2:9" ht="67.5" customHeight="1" x14ac:dyDescent="0.25">
      <c r="B41" s="8" t="s">
        <v>54</v>
      </c>
      <c r="C41" s="9" t="s">
        <v>55</v>
      </c>
      <c r="D41" s="9" t="s">
        <v>53</v>
      </c>
      <c r="E41" s="15">
        <v>19606</v>
      </c>
      <c r="F41" s="15">
        <v>16140</v>
      </c>
      <c r="G41" s="15">
        <v>0</v>
      </c>
      <c r="H41" s="15">
        <v>2838</v>
      </c>
      <c r="I41" s="15">
        <v>628</v>
      </c>
    </row>
    <row r="42" spans="2:9" ht="50.25" customHeight="1" x14ac:dyDescent="0.25">
      <c r="B42" s="8" t="s">
        <v>56</v>
      </c>
      <c r="C42" s="9" t="s">
        <v>57</v>
      </c>
      <c r="D42" s="9" t="s">
        <v>53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2:9" ht="51" customHeight="1" x14ac:dyDescent="0.25">
      <c r="B43" s="8">
        <v>8</v>
      </c>
      <c r="C43" s="9" t="s">
        <v>58</v>
      </c>
      <c r="D43" s="17"/>
      <c r="E43" s="15"/>
      <c r="F43" s="15"/>
      <c r="G43" s="15"/>
      <c r="H43" s="15"/>
      <c r="I43" s="15"/>
    </row>
    <row r="44" spans="2:9" ht="38.25" customHeight="1" x14ac:dyDescent="0.25">
      <c r="B44" s="8" t="s">
        <v>59</v>
      </c>
      <c r="C44" s="9" t="s">
        <v>60</v>
      </c>
      <c r="D44" s="9" t="s">
        <v>61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</row>
    <row r="45" spans="2:9" ht="48.75" customHeight="1" x14ac:dyDescent="0.25">
      <c r="B45" s="8" t="s">
        <v>62</v>
      </c>
      <c r="C45" s="9" t="s">
        <v>63</v>
      </c>
      <c r="D45" s="9" t="s">
        <v>61</v>
      </c>
      <c r="E45" s="10">
        <f>E23*100/E20</f>
        <v>0</v>
      </c>
      <c r="F45" s="10">
        <f>F23*100/F20</f>
        <v>0</v>
      </c>
      <c r="G45" s="15">
        <v>0</v>
      </c>
      <c r="H45" s="10">
        <f>H23*100/H20</f>
        <v>0</v>
      </c>
      <c r="I45" s="10">
        <f>I23*100/I20</f>
        <v>0</v>
      </c>
    </row>
    <row r="46" spans="2:9" ht="34.5" customHeight="1" x14ac:dyDescent="0.25">
      <c r="B46" s="8" t="s">
        <v>64</v>
      </c>
      <c r="C46" s="9" t="s">
        <v>65</v>
      </c>
      <c r="D46" s="9" t="s">
        <v>61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2:9" ht="33" customHeight="1" x14ac:dyDescent="0.25">
      <c r="B47" s="8" t="s">
        <v>66</v>
      </c>
      <c r="C47" s="9" t="s">
        <v>67</v>
      </c>
      <c r="D47" s="9" t="s">
        <v>61</v>
      </c>
      <c r="E47" s="10">
        <v>4</v>
      </c>
      <c r="F47" s="10">
        <v>4</v>
      </c>
      <c r="G47" s="10">
        <v>0</v>
      </c>
      <c r="H47" s="10">
        <v>4</v>
      </c>
      <c r="I47" s="10">
        <v>4</v>
      </c>
    </row>
    <row r="48" spans="2:9" ht="15.75" x14ac:dyDescent="0.25">
      <c r="B48" s="20" t="s">
        <v>68</v>
      </c>
      <c r="C48" s="21"/>
      <c r="D48" s="21"/>
      <c r="E48" s="21"/>
      <c r="F48" s="21"/>
      <c r="G48" s="21"/>
      <c r="H48" s="21"/>
      <c r="I48" s="22"/>
    </row>
    <row r="50" spans="3:8" x14ac:dyDescent="0.25">
      <c r="C50" s="5" t="s">
        <v>71</v>
      </c>
      <c r="D50" s="5"/>
      <c r="E50" s="5"/>
      <c r="F50" s="5"/>
      <c r="G50" s="23" t="s">
        <v>69</v>
      </c>
      <c r="H50" s="23"/>
    </row>
  </sheetData>
  <mergeCells count="16">
    <mergeCell ref="B8:I8"/>
    <mergeCell ref="H3:I3"/>
    <mergeCell ref="G4:I4"/>
    <mergeCell ref="G5:I5"/>
    <mergeCell ref="G6:I6"/>
    <mergeCell ref="G7:I7"/>
    <mergeCell ref="B48:I48"/>
    <mergeCell ref="G50:H50"/>
    <mergeCell ref="C10:I10"/>
    <mergeCell ref="B9:I9"/>
    <mergeCell ref="B11:I11"/>
    <mergeCell ref="B13:B14"/>
    <mergeCell ref="C13:C14"/>
    <mergeCell ref="D13:D14"/>
    <mergeCell ref="E13:E14"/>
    <mergeCell ref="F13:I13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2025-09-02T06:41:28Z</dcterms:modified>
</cp:coreProperties>
</file>