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5 рік\Чергова 75 сесія від 23.10.2025р\"/>
    </mc:Choice>
  </mc:AlternateContent>
  <bookViews>
    <workbookView xWindow="0" yWindow="0" windowWidth="28800" windowHeight="11610" firstSheet="2" activeTab="5"/>
  </bookViews>
  <sheets>
    <sheet name="Догляд вдома" sheetId="4" r:id="rId1"/>
    <sheet name="надання притулку" sheetId="7" r:id="rId2"/>
    <sheet name="кризове втручання" sheetId="10" r:id="rId3"/>
    <sheet name="натуральна перукар" sheetId="14" r:id="rId4"/>
    <sheet name="натуральна допомога" sheetId="15" r:id="rId5"/>
    <sheet name="Тарифи" sheetId="21" r:id="rId6"/>
    <sheet name="Тимчасове перебування Троїцьке" sheetId="8" state="hidden" r:id="rId7"/>
  </sheets>
  <definedNames>
    <definedName name="_ftn1_1" localSheetId="1">#REF!</definedName>
    <definedName name="_ftn1_1" localSheetId="6">#REF!</definedName>
    <definedName name="_ftn1_1">#REF!</definedName>
    <definedName name="_ftn2_1" localSheetId="1">#REF!</definedName>
    <definedName name="_ftn2_1" localSheetId="6">#REF!</definedName>
    <definedName name="_ftn2_1">#REF!</definedName>
    <definedName name="_ftn3_1" localSheetId="1">#REF!</definedName>
    <definedName name="_ftn3_1" localSheetId="6">#REF!</definedName>
    <definedName name="_ftn3_1">#REF!</definedName>
    <definedName name="_ftn4_1" localSheetId="1">#REF!</definedName>
    <definedName name="_ftn4_1" localSheetId="6">#REF!</definedName>
    <definedName name="_ftn4_1">#REF!</definedName>
    <definedName name="_ftn5_1" localSheetId="1">#REF!</definedName>
    <definedName name="_ftn5_1" localSheetId="6">#REF!</definedName>
    <definedName name="_ftn5_1">#REF!</definedName>
    <definedName name="_ftn6_1" localSheetId="1">#REF!</definedName>
    <definedName name="_ftn6_1" localSheetId="6">#REF!</definedName>
    <definedName name="_ftn6_1">#REF!</definedName>
    <definedName name="_ftnref1_1" localSheetId="1">#REF!</definedName>
    <definedName name="_ftnref1_1" localSheetId="6">#REF!</definedName>
    <definedName name="_ftnref1_1">#REF!</definedName>
    <definedName name="_ftnref2_1" localSheetId="1">#REF!</definedName>
    <definedName name="_ftnref2_1" localSheetId="6">#REF!</definedName>
    <definedName name="_ftnref2_1">#REF!</definedName>
    <definedName name="_ftnref3_1" localSheetId="1">#REF!</definedName>
    <definedName name="_ftnref3_1" localSheetId="6">#REF!</definedName>
    <definedName name="_ftnref3_1">#REF!</definedName>
    <definedName name="_ftnref4_1" localSheetId="1">#REF!</definedName>
    <definedName name="_ftnref4_1" localSheetId="6">#REF!</definedName>
    <definedName name="_ftnref4_1">#REF!</definedName>
    <definedName name="_ftnref5_1" localSheetId="1">#REF!</definedName>
    <definedName name="_ftnref5_1" localSheetId="6">#REF!</definedName>
    <definedName name="_ftnref5_1">#REF!</definedName>
    <definedName name="_ftnref6_1" localSheetId="1">#REF!</definedName>
    <definedName name="_ftnref6_1" localSheetId="6">#REF!</definedName>
    <definedName name="_ftnref6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16" roundtripDataSignature="AMtx7miWRR60jyeP20xqPYn2325EU3wa7A=="/>
    </ext>
  </extLst>
</workbook>
</file>

<file path=xl/calcChain.xml><?xml version="1.0" encoding="utf-8"?>
<calcChain xmlns="http://schemas.openxmlformats.org/spreadsheetml/2006/main">
  <c r="E82" i="21" l="1"/>
  <c r="E81" i="21"/>
  <c r="F81" i="21" s="1"/>
  <c r="E92" i="21" l="1"/>
  <c r="E91" i="21"/>
  <c r="E90" i="21"/>
  <c r="E89" i="21"/>
  <c r="E88" i="21"/>
  <c r="E87" i="21"/>
  <c r="E86" i="21"/>
  <c r="E85" i="21"/>
  <c r="E84" i="21"/>
  <c r="E80" i="21"/>
  <c r="E79" i="21"/>
  <c r="E75" i="21"/>
  <c r="E74" i="21"/>
  <c r="E72" i="21"/>
  <c r="E71" i="21"/>
  <c r="E70" i="21"/>
  <c r="E68" i="21"/>
  <c r="E67" i="21"/>
  <c r="E66" i="21"/>
  <c r="E65" i="21"/>
  <c r="E64" i="21"/>
  <c r="E63" i="21"/>
  <c r="E62" i="21"/>
  <c r="E61" i="21"/>
  <c r="E60" i="21"/>
  <c r="E59" i="21"/>
  <c r="F59" i="21" s="1"/>
  <c r="E53" i="21"/>
  <c r="E52" i="21"/>
  <c r="E51" i="21"/>
  <c r="E50" i="21"/>
  <c r="E49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0" i="21"/>
  <c r="E29" i="21"/>
  <c r="E28" i="21"/>
  <c r="E27" i="21"/>
  <c r="E26" i="21"/>
  <c r="E25" i="21"/>
  <c r="E24" i="21"/>
  <c r="E23" i="21"/>
  <c r="E22" i="21"/>
  <c r="E21" i="21"/>
  <c r="E18" i="21"/>
  <c r="E16" i="21"/>
  <c r="E15" i="21"/>
  <c r="E14" i="21"/>
  <c r="E13" i="21"/>
  <c r="E12" i="21"/>
  <c r="E11" i="21"/>
  <c r="E9" i="21"/>
  <c r="E19" i="21"/>
  <c r="E17" i="21"/>
  <c r="E10" i="21"/>
  <c r="C107" i="15" l="1"/>
  <c r="D107" i="15" s="1"/>
  <c r="C106" i="15"/>
  <c r="D106" i="15" s="1"/>
  <c r="C105" i="15"/>
  <c r="D105" i="15" s="1"/>
  <c r="C104" i="15"/>
  <c r="D104" i="15" s="1"/>
  <c r="C103" i="15"/>
  <c r="D103" i="15" s="1"/>
  <c r="C102" i="15"/>
  <c r="D102" i="15" s="1"/>
  <c r="C101" i="15"/>
  <c r="D101" i="15" s="1"/>
  <c r="D99" i="15" s="1"/>
  <c r="C100" i="15"/>
  <c r="D100" i="15" s="1"/>
  <c r="B99" i="15"/>
  <c r="C98" i="15"/>
  <c r="D98" i="15" s="1"/>
  <c r="C97" i="15"/>
  <c r="D97" i="15" s="1"/>
  <c r="C96" i="15"/>
  <c r="D96" i="15" s="1"/>
  <c r="C95" i="15"/>
  <c r="D95" i="15" s="1"/>
  <c r="C94" i="15"/>
  <c r="D94" i="15" s="1"/>
  <c r="D93" i="15"/>
  <c r="D92" i="15"/>
  <c r="C91" i="15"/>
  <c r="D91" i="15" s="1"/>
  <c r="C90" i="15"/>
  <c r="D90" i="15" s="1"/>
  <c r="D89" i="15"/>
  <c r="C88" i="15"/>
  <c r="D88" i="15" s="1"/>
  <c r="B87" i="15"/>
  <c r="B108" i="15" s="1"/>
  <c r="C107" i="14"/>
  <c r="D107" i="14" s="1"/>
  <c r="C106" i="14"/>
  <c r="D106" i="14" s="1"/>
  <c r="C105" i="14"/>
  <c r="D105" i="14" s="1"/>
  <c r="C104" i="14"/>
  <c r="D104" i="14" s="1"/>
  <c r="C103" i="14"/>
  <c r="D103" i="14" s="1"/>
  <c r="C102" i="14"/>
  <c r="D102" i="14" s="1"/>
  <c r="C101" i="14"/>
  <c r="D101" i="14" s="1"/>
  <c r="C100" i="14"/>
  <c r="D100" i="14" s="1"/>
  <c r="B99" i="14"/>
  <c r="C98" i="14"/>
  <c r="D98" i="14" s="1"/>
  <c r="C97" i="14"/>
  <c r="D97" i="14" s="1"/>
  <c r="C96" i="14"/>
  <c r="D96" i="14" s="1"/>
  <c r="C95" i="14"/>
  <c r="D95" i="14" s="1"/>
  <c r="C94" i="14"/>
  <c r="D94" i="14" s="1"/>
  <c r="D93" i="14"/>
  <c r="D92" i="14"/>
  <c r="C91" i="14"/>
  <c r="D91" i="14" s="1"/>
  <c r="C90" i="14"/>
  <c r="D90" i="14" s="1"/>
  <c r="D89" i="14"/>
  <c r="D88" i="14"/>
  <c r="C88" i="14"/>
  <c r="B87" i="14"/>
  <c r="C105" i="10"/>
  <c r="D105" i="10" s="1"/>
  <c r="C104" i="10"/>
  <c r="D104" i="10" s="1"/>
  <c r="C103" i="10"/>
  <c r="D103" i="10" s="1"/>
  <c r="C102" i="10"/>
  <c r="D102" i="10" s="1"/>
  <c r="C101" i="10"/>
  <c r="D101" i="10" s="1"/>
  <c r="C100" i="10"/>
  <c r="D100" i="10" s="1"/>
  <c r="C99" i="10"/>
  <c r="D99" i="10" s="1"/>
  <c r="C98" i="10"/>
  <c r="D98" i="10" s="1"/>
  <c r="B97" i="10"/>
  <c r="C96" i="10"/>
  <c r="D96" i="10" s="1"/>
  <c r="C95" i="10"/>
  <c r="D95" i="10" s="1"/>
  <c r="C94" i="10"/>
  <c r="D94" i="10" s="1"/>
  <c r="C93" i="10"/>
  <c r="D93" i="10" s="1"/>
  <c r="C92" i="10"/>
  <c r="D92" i="10" s="1"/>
  <c r="D91" i="10"/>
  <c r="D90" i="10"/>
  <c r="C89" i="10"/>
  <c r="D89" i="10" s="1"/>
  <c r="C88" i="10"/>
  <c r="D88" i="10" s="1"/>
  <c r="D87" i="10"/>
  <c r="C86" i="10"/>
  <c r="D86" i="10" s="1"/>
  <c r="B85" i="10"/>
  <c r="D178" i="7"/>
  <c r="D179" i="7"/>
  <c r="C180" i="7"/>
  <c r="D180" i="7"/>
  <c r="D182" i="7"/>
  <c r="D183" i="7"/>
  <c r="D184" i="7"/>
  <c r="D186" i="7"/>
  <c r="C187" i="7"/>
  <c r="D187" i="7" s="1"/>
  <c r="D188" i="7"/>
  <c r="D190" i="7"/>
  <c r="D189" i="7" s="1"/>
  <c r="D192" i="7"/>
  <c r="D191" i="7" s="1"/>
  <c r="D193" i="7"/>
  <c r="C195" i="7"/>
  <c r="D195" i="7" s="1"/>
  <c r="D196" i="7"/>
  <c r="D197" i="7"/>
  <c r="D198" i="7"/>
  <c r="C200" i="7"/>
  <c r="D200" i="7"/>
  <c r="D201" i="7"/>
  <c r="D203" i="7"/>
  <c r="D202" i="7" s="1"/>
  <c r="D206" i="7"/>
  <c r="D207" i="7"/>
  <c r="D209" i="7"/>
  <c r="D210" i="7"/>
  <c r="D211" i="7"/>
  <c r="C153" i="7"/>
  <c r="D153" i="7" s="1"/>
  <c r="C152" i="7"/>
  <c r="D152" i="7" s="1"/>
  <c r="C151" i="7"/>
  <c r="D151" i="7" s="1"/>
  <c r="C150" i="7"/>
  <c r="D150" i="7" s="1"/>
  <c r="C149" i="7"/>
  <c r="D149" i="7" s="1"/>
  <c r="C148" i="7"/>
  <c r="D148" i="7" s="1"/>
  <c r="C147" i="7"/>
  <c r="D147" i="7" s="1"/>
  <c r="C146" i="7"/>
  <c r="D146" i="7" s="1"/>
  <c r="B145" i="7"/>
  <c r="C144" i="7"/>
  <c r="D144" i="7" s="1"/>
  <c r="C143" i="7"/>
  <c r="D143" i="7" s="1"/>
  <c r="C142" i="7"/>
  <c r="D142" i="7" s="1"/>
  <c r="C141" i="7"/>
  <c r="D141" i="7" s="1"/>
  <c r="C140" i="7"/>
  <c r="D140" i="7" s="1"/>
  <c r="D139" i="7"/>
  <c r="D138" i="7"/>
  <c r="C137" i="7"/>
  <c r="D137" i="7" s="1"/>
  <c r="C136" i="7"/>
  <c r="D136" i="7" s="1"/>
  <c r="D135" i="7"/>
  <c r="C134" i="7"/>
  <c r="D134" i="7" s="1"/>
  <c r="B133" i="7"/>
  <c r="D205" i="7" l="1"/>
  <c r="B106" i="10"/>
  <c r="B154" i="7"/>
  <c r="D199" i="7"/>
  <c r="D208" i="7"/>
  <c r="D181" i="7"/>
  <c r="B108" i="14"/>
  <c r="D194" i="7"/>
  <c r="D99" i="14"/>
  <c r="D87" i="15"/>
  <c r="D108" i="15" s="1"/>
  <c r="D87" i="14"/>
  <c r="D108" i="14" s="1"/>
  <c r="D85" i="10"/>
  <c r="D97" i="10"/>
  <c r="D185" i="7"/>
  <c r="D177" i="7"/>
  <c r="D133" i="7"/>
  <c r="D145" i="7"/>
  <c r="D106" i="10" l="1"/>
  <c r="D109" i="15"/>
  <c r="D110" i="15" s="1"/>
  <c r="D109" i="14"/>
  <c r="D110" i="14" s="1"/>
  <c r="D107" i="10"/>
  <c r="D108" i="10" s="1"/>
  <c r="D154" i="7"/>
  <c r="D155" i="7" l="1"/>
  <c r="D156" i="7" s="1"/>
  <c r="D93" i="4" l="1"/>
  <c r="B99" i="4"/>
  <c r="C100" i="4"/>
  <c r="D100" i="4" s="1"/>
  <c r="D89" i="4"/>
  <c r="F28" i="21" l="1"/>
  <c r="F25" i="21"/>
  <c r="F24" i="21"/>
  <c r="F23" i="21"/>
  <c r="F11" i="21"/>
  <c r="F84" i="21"/>
  <c r="F86" i="21"/>
  <c r="F87" i="21"/>
  <c r="F89" i="21"/>
  <c r="F90" i="21"/>
  <c r="F91" i="21"/>
  <c r="F92" i="21"/>
  <c r="F88" i="21"/>
  <c r="F85" i="21"/>
  <c r="F80" i="21"/>
  <c r="F82" i="21"/>
  <c r="F79" i="21"/>
  <c r="F72" i="21"/>
  <c r="F67" i="21"/>
  <c r="F63" i="21"/>
  <c r="F71" i="21"/>
  <c r="E73" i="21"/>
  <c r="F73" i="21" s="1"/>
  <c r="F74" i="21"/>
  <c r="F75" i="21"/>
  <c r="F70" i="21"/>
  <c r="F60" i="21"/>
  <c r="F61" i="21"/>
  <c r="F62" i="21"/>
  <c r="F64" i="21"/>
  <c r="F65" i="21"/>
  <c r="F66" i="21"/>
  <c r="F68" i="21"/>
  <c r="F49" i="21"/>
  <c r="F47" i="21"/>
  <c r="F40" i="21"/>
  <c r="F39" i="21"/>
  <c r="F46" i="21"/>
  <c r="F22" i="21"/>
  <c r="F26" i="21"/>
  <c r="F27" i="21"/>
  <c r="F29" i="21"/>
  <c r="F30" i="21"/>
  <c r="F32" i="21"/>
  <c r="F33" i="21"/>
  <c r="F34" i="21"/>
  <c r="F35" i="21"/>
  <c r="F36" i="21"/>
  <c r="F37" i="21"/>
  <c r="F38" i="21"/>
  <c r="F41" i="21"/>
  <c r="F42" i="21"/>
  <c r="F43" i="21"/>
  <c r="F44" i="21"/>
  <c r="F45" i="21"/>
  <c r="F48" i="21"/>
  <c r="F50" i="21"/>
  <c r="F51" i="21"/>
  <c r="F52" i="21"/>
  <c r="F53" i="21"/>
  <c r="F21" i="21"/>
  <c r="F16" i="21"/>
  <c r="F17" i="21"/>
  <c r="F18" i="21"/>
  <c r="F19" i="21"/>
  <c r="F15" i="21"/>
  <c r="F14" i="21"/>
  <c r="F13" i="21"/>
  <c r="F12" i="21"/>
  <c r="F10" i="21"/>
  <c r="F9" i="21"/>
  <c r="B14" i="4"/>
  <c r="D15" i="4"/>
  <c r="D16" i="4"/>
  <c r="B19" i="4"/>
  <c r="C20" i="4"/>
  <c r="D20" i="4" s="1"/>
  <c r="C21" i="4"/>
  <c r="D21" i="4" s="1"/>
  <c r="C22" i="4"/>
  <c r="D22" i="4" s="1"/>
  <c r="C23" i="4"/>
  <c r="D23" i="4" s="1"/>
  <c r="C24" i="4"/>
  <c r="D24" i="4" s="1"/>
  <c r="C25" i="4"/>
  <c r="D25" i="4" s="1"/>
  <c r="B26" i="4"/>
  <c r="D27" i="4"/>
  <c r="D28" i="4"/>
  <c r="D29" i="4"/>
  <c r="D30" i="4"/>
  <c r="D31" i="4"/>
  <c r="D32" i="4"/>
  <c r="B34" i="4"/>
  <c r="D35" i="4"/>
  <c r="D36" i="4"/>
  <c r="D37" i="4"/>
  <c r="D45" i="4"/>
  <c r="D46" i="4"/>
  <c r="D47" i="4"/>
  <c r="D48" i="4"/>
  <c r="D49" i="4"/>
  <c r="D50" i="4"/>
  <c r="D51" i="4"/>
  <c r="D53" i="4"/>
  <c r="D54" i="4"/>
  <c r="D55" i="4"/>
  <c r="D56" i="4"/>
  <c r="D57" i="4"/>
  <c r="D58" i="4"/>
  <c r="D59" i="4"/>
  <c r="D61" i="4"/>
  <c r="D60" i="4" s="1"/>
  <c r="D63" i="4"/>
  <c r="D64" i="4"/>
  <c r="D66" i="4"/>
  <c r="D67" i="4"/>
  <c r="D74" i="4"/>
  <c r="D75" i="4"/>
  <c r="D77" i="4"/>
  <c r="D76" i="4" s="1"/>
  <c r="D78" i="4"/>
  <c r="D79" i="4"/>
  <c r="B87" i="4"/>
  <c r="B108" i="4" s="1"/>
  <c r="C88" i="4"/>
  <c r="D88" i="4" s="1"/>
  <c r="C90" i="4"/>
  <c r="D90" i="4" s="1"/>
  <c r="C91" i="4"/>
  <c r="D91" i="4" s="1"/>
  <c r="D92" i="4"/>
  <c r="C94" i="4"/>
  <c r="D94" i="4" s="1"/>
  <c r="C95" i="4"/>
  <c r="D95" i="4" s="1"/>
  <c r="C96" i="4"/>
  <c r="D96" i="4" s="1"/>
  <c r="C97" i="4"/>
  <c r="D97" i="4" s="1"/>
  <c r="C98" i="4"/>
  <c r="D98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D115" i="4"/>
  <c r="D116" i="4"/>
  <c r="D117" i="4"/>
  <c r="D118" i="4"/>
  <c r="D120" i="4"/>
  <c r="D121" i="4"/>
  <c r="D122" i="4"/>
  <c r="D123" i="4"/>
  <c r="D124" i="4"/>
  <c r="D126" i="4"/>
  <c r="D127" i="4"/>
  <c r="D134" i="4"/>
  <c r="D135" i="4"/>
  <c r="C136" i="4"/>
  <c r="D136" i="4" s="1"/>
  <c r="D138" i="4"/>
  <c r="D139" i="4"/>
  <c r="D140" i="4"/>
  <c r="D142" i="4"/>
  <c r="C143" i="4"/>
  <c r="D143" i="4" s="1"/>
  <c r="D144" i="4"/>
  <c r="D146" i="4"/>
  <c r="D145" i="4" s="1"/>
  <c r="D148" i="4"/>
  <c r="D149" i="4"/>
  <c r="C151" i="4"/>
  <c r="D151" i="4" s="1"/>
  <c r="D152" i="4"/>
  <c r="D153" i="4"/>
  <c r="D154" i="4"/>
  <c r="C156" i="4"/>
  <c r="D156" i="4" s="1"/>
  <c r="D157" i="4"/>
  <c r="D159" i="4"/>
  <c r="D158" i="4" s="1"/>
  <c r="D162" i="4"/>
  <c r="G162" i="4"/>
  <c r="D163" i="4"/>
  <c r="D165" i="4"/>
  <c r="D166" i="4"/>
  <c r="D167" i="4"/>
  <c r="C195" i="4"/>
  <c r="D137" i="4" l="1"/>
  <c r="D150" i="4"/>
  <c r="D161" i="4"/>
  <c r="D164" i="4"/>
  <c r="D155" i="4"/>
  <c r="D147" i="4"/>
  <c r="D125" i="4"/>
  <c r="D73" i="4"/>
  <c r="D72" i="4" s="1"/>
  <c r="D81" i="4" s="1"/>
  <c r="B183" i="4" s="1"/>
  <c r="D62" i="4"/>
  <c r="D119" i="4"/>
  <c r="D114" i="4"/>
  <c r="D65" i="4"/>
  <c r="D34" i="4"/>
  <c r="D52" i="4"/>
  <c r="D44" i="4"/>
  <c r="D26" i="4"/>
  <c r="B13" i="4"/>
  <c r="B38" i="4" s="1"/>
  <c r="B40" i="4" s="1"/>
  <c r="D14" i="4"/>
  <c r="D141" i="4"/>
  <c r="D99" i="4"/>
  <c r="D87" i="4"/>
  <c r="D19" i="4"/>
  <c r="D133" i="4"/>
  <c r="C194" i="15"/>
  <c r="D166" i="15"/>
  <c r="D165" i="15"/>
  <c r="D164" i="15"/>
  <c r="D162" i="15"/>
  <c r="D161" i="15"/>
  <c r="D158" i="15"/>
  <c r="D157" i="15" s="1"/>
  <c r="D156" i="15"/>
  <c r="D155" i="15"/>
  <c r="D154" i="15" s="1"/>
  <c r="D153" i="15"/>
  <c r="D152" i="15"/>
  <c r="D151" i="15"/>
  <c r="D150" i="15"/>
  <c r="D148" i="15"/>
  <c r="D147" i="15"/>
  <c r="D145" i="15"/>
  <c r="D144" i="15" s="1"/>
  <c r="D143" i="15"/>
  <c r="D142" i="15"/>
  <c r="D141" i="15"/>
  <c r="D139" i="15"/>
  <c r="D138" i="15"/>
  <c r="D137" i="15"/>
  <c r="D135" i="15"/>
  <c r="D134" i="15"/>
  <c r="D133" i="15"/>
  <c r="D126" i="15"/>
  <c r="D125" i="15"/>
  <c r="D123" i="15"/>
  <c r="D122" i="15"/>
  <c r="D121" i="15"/>
  <c r="D120" i="15"/>
  <c r="D119" i="15"/>
  <c r="D117" i="15"/>
  <c r="D116" i="15"/>
  <c r="D115" i="15"/>
  <c r="D114" i="15"/>
  <c r="D79" i="15"/>
  <c r="D78" i="15"/>
  <c r="D77" i="15"/>
  <c r="D76" i="15" s="1"/>
  <c r="D75" i="15"/>
  <c r="D74" i="15"/>
  <c r="D73" i="15" s="1"/>
  <c r="D67" i="15"/>
  <c r="D66" i="15"/>
  <c r="D64" i="15"/>
  <c r="D63" i="15"/>
  <c r="D61" i="15"/>
  <c r="D60" i="15" s="1"/>
  <c r="D59" i="15"/>
  <c r="D58" i="15"/>
  <c r="D57" i="15"/>
  <c r="D56" i="15"/>
  <c r="D55" i="15"/>
  <c r="D54" i="15"/>
  <c r="D53" i="15"/>
  <c r="D51" i="15"/>
  <c r="D50" i="15"/>
  <c r="D49" i="15"/>
  <c r="D48" i="15"/>
  <c r="D47" i="15"/>
  <c r="D46" i="15"/>
  <c r="D45" i="15"/>
  <c r="D37" i="15"/>
  <c r="D36" i="15"/>
  <c r="D35" i="15"/>
  <c r="B34" i="15"/>
  <c r="D32" i="15"/>
  <c r="D31" i="15"/>
  <c r="D30" i="15"/>
  <c r="D29" i="15"/>
  <c r="D28" i="15"/>
  <c r="D27" i="15"/>
  <c r="B26" i="15"/>
  <c r="C25" i="15"/>
  <c r="D25" i="15" s="1"/>
  <c r="C24" i="15"/>
  <c r="D24" i="15" s="1"/>
  <c r="C23" i="15"/>
  <c r="D23" i="15" s="1"/>
  <c r="C22" i="15"/>
  <c r="D22" i="15" s="1"/>
  <c r="C21" i="15"/>
  <c r="D21" i="15" s="1"/>
  <c r="C20" i="15"/>
  <c r="D20" i="15" s="1"/>
  <c r="B19" i="15"/>
  <c r="D16" i="15"/>
  <c r="D15" i="15"/>
  <c r="B14" i="15"/>
  <c r="C194" i="14"/>
  <c r="D166" i="14"/>
  <c r="D165" i="14"/>
  <c r="D164" i="14"/>
  <c r="D162" i="14"/>
  <c r="D161" i="14"/>
  <c r="D158" i="14"/>
  <c r="D157" i="14" s="1"/>
  <c r="D156" i="14"/>
  <c r="D155" i="14"/>
  <c r="D153" i="14"/>
  <c r="D152" i="14"/>
  <c r="D151" i="14"/>
  <c r="D150" i="14"/>
  <c r="D148" i="14"/>
  <c r="D147" i="14"/>
  <c r="D145" i="14"/>
  <c r="D144" i="14" s="1"/>
  <c r="D143" i="14"/>
  <c r="D142" i="14"/>
  <c r="D141" i="14"/>
  <c r="D139" i="14"/>
  <c r="D138" i="14"/>
  <c r="D137" i="14"/>
  <c r="D135" i="14"/>
  <c r="D134" i="14"/>
  <c r="D133" i="14"/>
  <c r="D126" i="14"/>
  <c r="D125" i="14"/>
  <c r="D123" i="14"/>
  <c r="D122" i="14"/>
  <c r="D121" i="14"/>
  <c r="D120" i="14"/>
  <c r="D119" i="14"/>
  <c r="D117" i="14"/>
  <c r="D116" i="14"/>
  <c r="D115" i="14"/>
  <c r="D114" i="14"/>
  <c r="D79" i="14"/>
  <c r="D78" i="14"/>
  <c r="D77" i="14"/>
  <c r="D76" i="14" s="1"/>
  <c r="D75" i="14"/>
  <c r="D73" i="14" s="1"/>
  <c r="D72" i="14" s="1"/>
  <c r="D81" i="14" s="1"/>
  <c r="B182" i="14" s="1"/>
  <c r="D74" i="14"/>
  <c r="D67" i="14"/>
  <c r="D66" i="14"/>
  <c r="D64" i="14"/>
  <c r="D63" i="14"/>
  <c r="D61" i="14"/>
  <c r="D60" i="14" s="1"/>
  <c r="D59" i="14"/>
  <c r="D58" i="14"/>
  <c r="D57" i="14"/>
  <c r="D56" i="14"/>
  <c r="D55" i="14"/>
  <c r="D54" i="14"/>
  <c r="D53" i="14"/>
  <c r="D51" i="14"/>
  <c r="D50" i="14"/>
  <c r="D49" i="14"/>
  <c r="D48" i="14"/>
  <c r="D47" i="14"/>
  <c r="D46" i="14"/>
  <c r="D45" i="14"/>
  <c r="D37" i="14"/>
  <c r="D36" i="14"/>
  <c r="D35" i="14"/>
  <c r="B34" i="14"/>
  <c r="D32" i="14"/>
  <c r="D31" i="14"/>
  <c r="D30" i="14"/>
  <c r="D29" i="14"/>
  <c r="D28" i="14"/>
  <c r="D27" i="14"/>
  <c r="B26" i="14"/>
  <c r="C25" i="14"/>
  <c r="D25" i="14" s="1"/>
  <c r="C24" i="14"/>
  <c r="D24" i="14" s="1"/>
  <c r="C23" i="14"/>
  <c r="D23" i="14" s="1"/>
  <c r="C22" i="14"/>
  <c r="D22" i="14" s="1"/>
  <c r="C21" i="14"/>
  <c r="D21" i="14" s="1"/>
  <c r="C20" i="14"/>
  <c r="D20" i="14" s="1"/>
  <c r="B19" i="14"/>
  <c r="D16" i="14"/>
  <c r="D15" i="14"/>
  <c r="B14" i="14"/>
  <c r="C191" i="10"/>
  <c r="D163" i="10"/>
  <c r="D162" i="10"/>
  <c r="D161" i="10"/>
  <c r="D159" i="10"/>
  <c r="G158" i="10"/>
  <c r="D158" i="10"/>
  <c r="D155" i="10"/>
  <c r="D154" i="10" s="1"/>
  <c r="D153" i="10"/>
  <c r="D152" i="10"/>
  <c r="D150" i="10"/>
  <c r="D149" i="10"/>
  <c r="D148" i="10"/>
  <c r="D147" i="10"/>
  <c r="D145" i="10"/>
  <c r="D144" i="10"/>
  <c r="D142" i="10"/>
  <c r="D141" i="10" s="1"/>
  <c r="D140" i="10"/>
  <c r="D139" i="10"/>
  <c r="D138" i="10"/>
  <c r="D136" i="10"/>
  <c r="D135" i="10"/>
  <c r="D134" i="10"/>
  <c r="D132" i="10"/>
  <c r="D131" i="10"/>
  <c r="D130" i="10"/>
  <c r="D123" i="10"/>
  <c r="D122" i="10"/>
  <c r="D121" i="10" s="1"/>
  <c r="D120" i="10"/>
  <c r="D119" i="10"/>
  <c r="D118" i="10"/>
  <c r="D117" i="10"/>
  <c r="D116" i="10"/>
  <c r="D114" i="10"/>
  <c r="D113" i="10"/>
  <c r="D112" i="10"/>
  <c r="D77" i="10"/>
  <c r="D76" i="10"/>
  <c r="D75" i="10"/>
  <c r="D74" i="10" s="1"/>
  <c r="D73" i="10"/>
  <c r="D71" i="10" s="1"/>
  <c r="D72" i="10"/>
  <c r="D65" i="10"/>
  <c r="D64" i="10"/>
  <c r="D62" i="10"/>
  <c r="D60" i="10" s="1"/>
  <c r="D61" i="10"/>
  <c r="D59" i="10"/>
  <c r="D58" i="10" s="1"/>
  <c r="D57" i="10"/>
  <c r="D56" i="10"/>
  <c r="D55" i="10"/>
  <c r="D54" i="10"/>
  <c r="D53" i="10"/>
  <c r="D52" i="10"/>
  <c r="D51" i="10"/>
  <c r="D49" i="10"/>
  <c r="D48" i="10"/>
  <c r="D47" i="10"/>
  <c r="D46" i="10"/>
  <c r="D45" i="10"/>
  <c r="D37" i="10"/>
  <c r="D36" i="10"/>
  <c r="D35" i="10"/>
  <c r="B34" i="10"/>
  <c r="D32" i="10"/>
  <c r="D31" i="10"/>
  <c r="D30" i="10"/>
  <c r="D29" i="10"/>
  <c r="D28" i="10"/>
  <c r="D27" i="10"/>
  <c r="B26" i="10"/>
  <c r="C25" i="10"/>
  <c r="D25" i="10" s="1"/>
  <c r="C24" i="10"/>
  <c r="D24" i="10" s="1"/>
  <c r="C23" i="10"/>
  <c r="D23" i="10" s="1"/>
  <c r="C22" i="10"/>
  <c r="D22" i="10" s="1"/>
  <c r="C21" i="10"/>
  <c r="D21" i="10" s="1"/>
  <c r="C20" i="10"/>
  <c r="D20" i="10" s="1"/>
  <c r="B19" i="10"/>
  <c r="D16" i="10"/>
  <c r="D15" i="10"/>
  <c r="B14" i="10"/>
  <c r="C239" i="7"/>
  <c r="G206" i="7"/>
  <c r="D171" i="7"/>
  <c r="D170" i="7"/>
  <c r="D168" i="7"/>
  <c r="D167" i="7"/>
  <c r="D166" i="7"/>
  <c r="D165" i="7"/>
  <c r="D164" i="7"/>
  <c r="D162" i="7"/>
  <c r="D161" i="7"/>
  <c r="D160" i="7"/>
  <c r="D125" i="7"/>
  <c r="D124" i="7"/>
  <c r="D123" i="7"/>
  <c r="D122" i="7" s="1"/>
  <c r="D121" i="7"/>
  <c r="D120" i="7"/>
  <c r="D113" i="7"/>
  <c r="D112" i="7"/>
  <c r="D110" i="7"/>
  <c r="D109" i="7"/>
  <c r="D107" i="7"/>
  <c r="D106" i="7" s="1"/>
  <c r="D105" i="7"/>
  <c r="D104" i="7"/>
  <c r="D103" i="7"/>
  <c r="D102" i="7"/>
  <c r="D101" i="7"/>
  <c r="D100" i="7"/>
  <c r="D99" i="7"/>
  <c r="D97" i="7"/>
  <c r="D96" i="7"/>
  <c r="D95" i="7"/>
  <c r="D94" i="7"/>
  <c r="D93" i="7"/>
  <c r="D37" i="7"/>
  <c r="D36" i="7"/>
  <c r="D35" i="7"/>
  <c r="B34" i="7"/>
  <c r="D32" i="7"/>
  <c r="D31" i="7"/>
  <c r="D30" i="7"/>
  <c r="D29" i="7"/>
  <c r="D28" i="7"/>
  <c r="D27" i="7"/>
  <c r="B26" i="7"/>
  <c r="C25" i="7"/>
  <c r="D25" i="7" s="1"/>
  <c r="C24" i="7"/>
  <c r="D24" i="7" s="1"/>
  <c r="C23" i="7"/>
  <c r="D23" i="7" s="1"/>
  <c r="C22" i="7"/>
  <c r="D22" i="7" s="1"/>
  <c r="C21" i="7"/>
  <c r="D21" i="7" s="1"/>
  <c r="C20" i="7"/>
  <c r="D20" i="7" s="1"/>
  <c r="B19" i="7"/>
  <c r="D16" i="7"/>
  <c r="D15" i="7"/>
  <c r="B14" i="7"/>
  <c r="D50" i="10" l="1"/>
  <c r="D111" i="10"/>
  <c r="D160" i="10"/>
  <c r="D63" i="10"/>
  <c r="D163" i="15"/>
  <c r="B13" i="15"/>
  <c r="B12" i="15" s="1"/>
  <c r="D168" i="4"/>
  <c r="B188" i="4" s="1"/>
  <c r="D137" i="10"/>
  <c r="D44" i="10"/>
  <c r="B13" i="10"/>
  <c r="B12" i="10" s="1"/>
  <c r="B13" i="14"/>
  <c r="B12" i="14" s="1"/>
  <c r="D133" i="10"/>
  <c r="D129" i="10" s="1"/>
  <c r="D157" i="10"/>
  <c r="D92" i="7"/>
  <c r="D111" i="7"/>
  <c r="D62" i="15"/>
  <c r="D52" i="15"/>
  <c r="D72" i="15"/>
  <c r="D81" i="15" s="1"/>
  <c r="B182" i="15" s="1"/>
  <c r="D182" i="15" s="1"/>
  <c r="D62" i="14"/>
  <c r="D44" i="14"/>
  <c r="D146" i="15"/>
  <c r="D118" i="15"/>
  <c r="D136" i="15"/>
  <c r="D132" i="15" s="1"/>
  <c r="D118" i="14"/>
  <c r="D124" i="14"/>
  <c r="D160" i="14"/>
  <c r="D14" i="10"/>
  <c r="D128" i="4"/>
  <c r="B187" i="4" s="1"/>
  <c r="D68" i="4"/>
  <c r="B182" i="4" s="1"/>
  <c r="E182" i="4" s="1"/>
  <c r="F182" i="4" s="1"/>
  <c r="D108" i="4"/>
  <c r="D109" i="4" s="1"/>
  <c r="D110" i="4" s="1"/>
  <c r="B186" i="4" s="1"/>
  <c r="D13" i="4"/>
  <c r="D38" i="4" s="1"/>
  <c r="B12" i="4"/>
  <c r="E183" i="4"/>
  <c r="F183" i="4" s="1"/>
  <c r="D183" i="4"/>
  <c r="D143" i="10"/>
  <c r="D115" i="10"/>
  <c r="D124" i="10" s="1"/>
  <c r="B183" i="10" s="1"/>
  <c r="D146" i="10"/>
  <c r="D151" i="10"/>
  <c r="B182" i="10"/>
  <c r="D34" i="10"/>
  <c r="D26" i="10"/>
  <c r="D149" i="14"/>
  <c r="D163" i="14"/>
  <c r="D136" i="14"/>
  <c r="D132" i="14" s="1"/>
  <c r="D146" i="14"/>
  <c r="D65" i="14"/>
  <c r="D52" i="14"/>
  <c r="D34" i="14"/>
  <c r="D26" i="14"/>
  <c r="D19" i="14"/>
  <c r="D113" i="15"/>
  <c r="D149" i="15"/>
  <c r="D160" i="15"/>
  <c r="D124" i="15"/>
  <c r="D140" i="15"/>
  <c r="D44" i="15"/>
  <c r="D65" i="15"/>
  <c r="D34" i="15"/>
  <c r="D26" i="15"/>
  <c r="D14" i="15"/>
  <c r="D19" i="15"/>
  <c r="D13" i="15" s="1"/>
  <c r="B38" i="15"/>
  <c r="B40" i="15" s="1"/>
  <c r="D154" i="14"/>
  <c r="D140" i="14"/>
  <c r="D113" i="14"/>
  <c r="D14" i="14"/>
  <c r="E182" i="14"/>
  <c r="F182" i="14" s="1"/>
  <c r="D182" i="14"/>
  <c r="B38" i="14"/>
  <c r="B40" i="14" s="1"/>
  <c r="D19" i="10"/>
  <c r="D70" i="10"/>
  <c r="D79" i="10" s="1"/>
  <c r="B179" i="10" s="1"/>
  <c r="B38" i="10"/>
  <c r="B40" i="10" s="1"/>
  <c r="D159" i="7"/>
  <c r="D19" i="7"/>
  <c r="B13" i="7"/>
  <c r="B12" i="7" s="1"/>
  <c r="D34" i="7"/>
  <c r="D98" i="7"/>
  <c r="D108" i="7"/>
  <c r="D163" i="7"/>
  <c r="D26" i="7"/>
  <c r="D119" i="7"/>
  <c r="D118" i="7" s="1"/>
  <c r="D127" i="7" s="1"/>
  <c r="B227" i="7" s="1"/>
  <c r="E227" i="7" s="1"/>
  <c r="F227" i="7" s="1"/>
  <c r="D169" i="7"/>
  <c r="D14" i="7"/>
  <c r="D164" i="10" l="1"/>
  <c r="B184" i="10" s="1"/>
  <c r="D66" i="10"/>
  <c r="B178" i="10" s="1"/>
  <c r="D13" i="14"/>
  <c r="D172" i="7"/>
  <c r="B231" i="7" s="1"/>
  <c r="D68" i="14"/>
  <c r="B181" i="14" s="1"/>
  <c r="E182" i="15"/>
  <c r="F182" i="15" s="1"/>
  <c r="D68" i="15"/>
  <c r="B181" i="15" s="1"/>
  <c r="E181" i="15" s="1"/>
  <c r="F181" i="15" s="1"/>
  <c r="D167" i="15"/>
  <c r="B187" i="15" s="1"/>
  <c r="D167" i="14"/>
  <c r="B187" i="14" s="1"/>
  <c r="D127" i="14"/>
  <c r="B186" i="14" s="1"/>
  <c r="D13" i="10"/>
  <c r="D12" i="10" s="1"/>
  <c r="D182" i="4"/>
  <c r="D12" i="4"/>
  <c r="B189" i="4"/>
  <c r="D39" i="4"/>
  <c r="D40" i="4" s="1"/>
  <c r="B174" i="4" s="1"/>
  <c r="D127" i="15"/>
  <c r="B186" i="15" s="1"/>
  <c r="D12" i="15"/>
  <c r="D38" i="15"/>
  <c r="B185" i="15"/>
  <c r="B185" i="14"/>
  <c r="E181" i="14"/>
  <c r="F181" i="14" s="1"/>
  <c r="D181" i="14"/>
  <c r="D12" i="14"/>
  <c r="D38" i="14"/>
  <c r="E179" i="10"/>
  <c r="F179" i="10" s="1"/>
  <c r="D179" i="10"/>
  <c r="B185" i="10"/>
  <c r="D212" i="7"/>
  <c r="B232" i="7" s="1"/>
  <c r="D13" i="7"/>
  <c r="D12" i="7" s="1"/>
  <c r="B38" i="7"/>
  <c r="B88" i="7" s="1"/>
  <c r="D227" i="7"/>
  <c r="D114" i="7"/>
  <c r="B226" i="7" s="1"/>
  <c r="E226" i="7" s="1"/>
  <c r="F226" i="7" s="1"/>
  <c r="D38" i="7"/>
  <c r="D178" i="10" l="1"/>
  <c r="E178" i="10"/>
  <c r="F178" i="10" s="1"/>
  <c r="D226" i="7"/>
  <c r="D181" i="15"/>
  <c r="D38" i="10"/>
  <c r="D39" i="10" s="1"/>
  <c r="D40" i="10" s="1"/>
  <c r="B176" i="4"/>
  <c r="B181" i="4"/>
  <c r="B188" i="15"/>
  <c r="D39" i="15"/>
  <c r="D40" i="15" s="1"/>
  <c r="B188" i="14"/>
  <c r="D39" i="14"/>
  <c r="D40" i="14" s="1"/>
  <c r="B230" i="7"/>
  <c r="D39" i="7"/>
  <c r="D88" i="7" s="1"/>
  <c r="D164" i="8"/>
  <c r="D163" i="8"/>
  <c r="D162" i="8"/>
  <c r="D161" i="8" s="1"/>
  <c r="D160" i="8"/>
  <c r="D159" i="8"/>
  <c r="D158" i="8" s="1"/>
  <c r="D157" i="8"/>
  <c r="D156" i="8" s="1"/>
  <c r="D155" i="8"/>
  <c r="D154" i="8"/>
  <c r="D152" i="8"/>
  <c r="D151" i="8"/>
  <c r="D150" i="8"/>
  <c r="D149" i="8"/>
  <c r="D147" i="8"/>
  <c r="D146" i="8"/>
  <c r="D144" i="8"/>
  <c r="D143" i="8" s="1"/>
  <c r="D142" i="8"/>
  <c r="D141" i="8"/>
  <c r="D140" i="8"/>
  <c r="D138" i="8"/>
  <c r="D137" i="8"/>
  <c r="D136" i="8"/>
  <c r="D134" i="8"/>
  <c r="D133" i="8"/>
  <c r="D132" i="8"/>
  <c r="D125" i="8"/>
  <c r="D124" i="8"/>
  <c r="D122" i="8"/>
  <c r="D121" i="8"/>
  <c r="D120" i="8"/>
  <c r="D119" i="8"/>
  <c r="D118" i="8"/>
  <c r="D116" i="8"/>
  <c r="D115" i="8"/>
  <c r="D114" i="8"/>
  <c r="D113" i="8"/>
  <c r="C107" i="8"/>
  <c r="C105" i="8"/>
  <c r="D105" i="8" s="1"/>
  <c r="C104" i="8"/>
  <c r="D104" i="8" s="1"/>
  <c r="C103" i="8"/>
  <c r="D103" i="8" s="1"/>
  <c r="C102" i="8"/>
  <c r="D102" i="8" s="1"/>
  <c r="C101" i="8"/>
  <c r="D101" i="8" s="1"/>
  <c r="C100" i="8"/>
  <c r="B100" i="8"/>
  <c r="D100" i="8" s="1"/>
  <c r="C99" i="8"/>
  <c r="B99" i="8"/>
  <c r="D99" i="8" s="1"/>
  <c r="C97" i="8"/>
  <c r="D97" i="8" s="1"/>
  <c r="C96" i="8"/>
  <c r="D96" i="8" s="1"/>
  <c r="C95" i="8"/>
  <c r="D95" i="8" s="1"/>
  <c r="C94" i="8"/>
  <c r="D94" i="8" s="1"/>
  <c r="C93" i="8"/>
  <c r="B93" i="8"/>
  <c r="D93" i="8" s="1"/>
  <c r="C92" i="8"/>
  <c r="B92" i="8"/>
  <c r="C91" i="8"/>
  <c r="B91" i="8"/>
  <c r="C90" i="8"/>
  <c r="B90" i="8"/>
  <c r="C89" i="8"/>
  <c r="B89" i="8"/>
  <c r="D89" i="8" s="1"/>
  <c r="C88" i="8"/>
  <c r="B88" i="8"/>
  <c r="C87" i="8"/>
  <c r="B87" i="8"/>
  <c r="D78" i="8"/>
  <c r="D77" i="8"/>
  <c r="D74" i="8"/>
  <c r="D73" i="8"/>
  <c r="D72" i="8"/>
  <c r="D65" i="8"/>
  <c r="D64" i="8"/>
  <c r="D62" i="8"/>
  <c r="D60" i="8" s="1"/>
  <c r="D61" i="8"/>
  <c r="C59" i="8"/>
  <c r="D59" i="8" s="1"/>
  <c r="D58" i="8" s="1"/>
  <c r="D57" i="8"/>
  <c r="D56" i="8"/>
  <c r="D55" i="8"/>
  <c r="D54" i="8"/>
  <c r="D53" i="8"/>
  <c r="D52" i="8"/>
  <c r="D51" i="8"/>
  <c r="D49" i="8"/>
  <c r="D48" i="8"/>
  <c r="D47" i="8"/>
  <c r="D46" i="8"/>
  <c r="D45" i="8"/>
  <c r="D44" i="8"/>
  <c r="D43" i="8"/>
  <c r="C37" i="8"/>
  <c r="C35" i="8"/>
  <c r="D35" i="8" s="1"/>
  <c r="C34" i="8"/>
  <c r="D34" i="8" s="1"/>
  <c r="C33" i="8"/>
  <c r="B33" i="8"/>
  <c r="D33" i="8" s="1"/>
  <c r="D31" i="8"/>
  <c r="C31" i="8"/>
  <c r="C30" i="8"/>
  <c r="D30" i="8" s="1"/>
  <c r="C29" i="8"/>
  <c r="B29" i="8"/>
  <c r="C28" i="8"/>
  <c r="B28" i="8"/>
  <c r="C26" i="8"/>
  <c r="D26" i="8" s="1"/>
  <c r="C25" i="8"/>
  <c r="D25" i="8" s="1"/>
  <c r="C24" i="8"/>
  <c r="D24" i="8" s="1"/>
  <c r="C23" i="8"/>
  <c r="D23" i="8" s="1"/>
  <c r="C22" i="8"/>
  <c r="D22" i="8" s="1"/>
  <c r="C21" i="8"/>
  <c r="D21" i="8" s="1"/>
  <c r="B20" i="8"/>
  <c r="C19" i="8"/>
  <c r="D19" i="8" s="1"/>
  <c r="D18" i="8"/>
  <c r="C18" i="8"/>
  <c r="C17" i="8"/>
  <c r="D17" i="8" s="1"/>
  <c r="C16" i="8"/>
  <c r="D16" i="8" s="1"/>
  <c r="C15" i="8"/>
  <c r="D15" i="8" s="1"/>
  <c r="B14" i="8"/>
  <c r="D135" i="8" l="1"/>
  <c r="D148" i="8"/>
  <c r="D98" i="8"/>
  <c r="D14" i="8"/>
  <c r="D123" i="8"/>
  <c r="D153" i="8"/>
  <c r="D117" i="8"/>
  <c r="B184" i="4"/>
  <c r="D181" i="4"/>
  <c r="C186" i="4"/>
  <c r="D186" i="4" s="1"/>
  <c r="C187" i="4"/>
  <c r="D187" i="4" s="1"/>
  <c r="E187" i="4" s="1"/>
  <c r="C188" i="4"/>
  <c r="D188" i="4" s="1"/>
  <c r="E188" i="4" s="1"/>
  <c r="B180" i="15"/>
  <c r="B173" i="15"/>
  <c r="B175" i="15" s="1"/>
  <c r="B180" i="14"/>
  <c r="B173" i="14"/>
  <c r="B175" i="14" s="1"/>
  <c r="B177" i="10"/>
  <c r="B170" i="10"/>
  <c r="B172" i="10" s="1"/>
  <c r="B225" i="7"/>
  <c r="B218" i="7"/>
  <c r="B220" i="7" s="1"/>
  <c r="B233" i="7"/>
  <c r="D145" i="8"/>
  <c r="D71" i="8"/>
  <c r="D70" i="8" s="1"/>
  <c r="D80" i="8" s="1"/>
  <c r="B180" i="8" s="1"/>
  <c r="D180" i="8" s="1"/>
  <c r="E180" i="8" s="1"/>
  <c r="F180" i="8" s="1"/>
  <c r="D139" i="8"/>
  <c r="D165" i="8" s="1"/>
  <c r="B185" i="8" s="1"/>
  <c r="D131" i="8"/>
  <c r="D20" i="8"/>
  <c r="B171" i="8"/>
  <c r="B172" i="8" s="1"/>
  <c r="B173" i="8" s="1"/>
  <c r="B86" i="8"/>
  <c r="D92" i="8"/>
  <c r="B98" i="8"/>
  <c r="D50" i="8"/>
  <c r="D112" i="8"/>
  <c r="D126" i="8" s="1"/>
  <c r="B184" i="8" s="1"/>
  <c r="D42" i="8"/>
  <c r="D90" i="8"/>
  <c r="D28" i="8"/>
  <c r="B32" i="8"/>
  <c r="D63" i="8"/>
  <c r="D87" i="8"/>
  <c r="D91" i="8"/>
  <c r="D32" i="8"/>
  <c r="D29" i="8"/>
  <c r="D27" i="8" s="1"/>
  <c r="D88" i="8"/>
  <c r="B27" i="8"/>
  <c r="B13" i="8" s="1"/>
  <c r="D13" i="8" l="1"/>
  <c r="E186" i="4"/>
  <c r="E189" i="4" s="1"/>
  <c r="D189" i="4"/>
  <c r="E181" i="4"/>
  <c r="D184" i="4"/>
  <c r="C187" i="15"/>
  <c r="D187" i="15" s="1"/>
  <c r="E187" i="15" s="1"/>
  <c r="C186" i="15"/>
  <c r="D186" i="15" s="1"/>
  <c r="E186" i="15" s="1"/>
  <c r="C185" i="15"/>
  <c r="D185" i="15" s="1"/>
  <c r="B183" i="15"/>
  <c r="D180" i="15"/>
  <c r="B183" i="14"/>
  <c r="D180" i="14"/>
  <c r="C187" i="14"/>
  <c r="D187" i="14" s="1"/>
  <c r="E187" i="14" s="1"/>
  <c r="C186" i="14"/>
  <c r="D186" i="14" s="1"/>
  <c r="E186" i="14" s="1"/>
  <c r="C185" i="14"/>
  <c r="D185" i="14" s="1"/>
  <c r="C184" i="10"/>
  <c r="D184" i="10" s="1"/>
  <c r="E184" i="10" s="1"/>
  <c r="C183" i="10"/>
  <c r="D183" i="10" s="1"/>
  <c r="E183" i="10" s="1"/>
  <c r="C182" i="10"/>
  <c r="D182" i="10" s="1"/>
  <c r="B180" i="10"/>
  <c r="D177" i="10"/>
  <c r="C232" i="7"/>
  <c r="D232" i="7" s="1"/>
  <c r="E232" i="7" s="1"/>
  <c r="C231" i="7"/>
  <c r="D231" i="7" s="1"/>
  <c r="E231" i="7" s="1"/>
  <c r="C230" i="7"/>
  <c r="D230" i="7" s="1"/>
  <c r="B228" i="7"/>
  <c r="D225" i="7"/>
  <c r="D86" i="8"/>
  <c r="D106" i="8" s="1"/>
  <c r="B106" i="8"/>
  <c r="D66" i="8"/>
  <c r="B179" i="8" s="1"/>
  <c r="D179" i="8" s="1"/>
  <c r="E179" i="8" s="1"/>
  <c r="F179" i="8" s="1"/>
  <c r="C185" i="8"/>
  <c r="D185" i="8" s="1"/>
  <c r="E185" i="8" s="1"/>
  <c r="C184" i="8"/>
  <c r="D184" i="8" s="1"/>
  <c r="E184" i="8" s="1"/>
  <c r="C183" i="8"/>
  <c r="D36" i="8"/>
  <c r="D12" i="8"/>
  <c r="B12" i="8"/>
  <c r="B36" i="8"/>
  <c r="E184" i="4" l="1"/>
  <c r="E190" i="4" s="1"/>
  <c r="F181" i="4"/>
  <c r="D183" i="15"/>
  <c r="E180" i="15"/>
  <c r="E185" i="15"/>
  <c r="E188" i="15" s="1"/>
  <c r="D188" i="15"/>
  <c r="E180" i="14"/>
  <c r="D183" i="14"/>
  <c r="E185" i="14"/>
  <c r="E188" i="14" s="1"/>
  <c r="D188" i="14"/>
  <c r="E177" i="10"/>
  <c r="D180" i="10"/>
  <c r="D185" i="10"/>
  <c r="E182" i="10"/>
  <c r="E185" i="10" s="1"/>
  <c r="D228" i="7"/>
  <c r="E225" i="7"/>
  <c r="E230" i="7"/>
  <c r="E233" i="7" s="1"/>
  <c r="D233" i="7"/>
  <c r="B107" i="8"/>
  <c r="D107" i="8" s="1"/>
  <c r="D108" i="8" s="1"/>
  <c r="B183" i="8" s="1"/>
  <c r="B37" i="8"/>
  <c r="D37" i="8" s="1"/>
  <c r="D38" i="8" s="1"/>
  <c r="B178" i="8" s="1"/>
  <c r="F184" i="4" l="1"/>
  <c r="F189" i="4"/>
  <c r="F180" i="15"/>
  <c r="E183" i="15"/>
  <c r="E189" i="15" s="1"/>
  <c r="F180" i="14"/>
  <c r="E183" i="14"/>
  <c r="E189" i="14" s="1"/>
  <c r="F177" i="10"/>
  <c r="E180" i="10"/>
  <c r="E186" i="10" s="1"/>
  <c r="F225" i="7"/>
  <c r="E228" i="7"/>
  <c r="E234" i="7" s="1"/>
  <c r="B38" i="8"/>
  <c r="B186" i="8"/>
  <c r="D183" i="8"/>
  <c r="B108" i="8"/>
  <c r="D178" i="8"/>
  <c r="B181" i="8"/>
  <c r="F190" i="4" l="1"/>
  <c r="F188" i="15"/>
  <c r="F183" i="15"/>
  <c r="F188" i="14"/>
  <c r="F183" i="14"/>
  <c r="F185" i="10"/>
  <c r="F180" i="10"/>
  <c r="F233" i="7"/>
  <c r="F228" i="7"/>
  <c r="E183" i="8"/>
  <c r="E186" i="8" s="1"/>
  <c r="D186" i="8"/>
  <c r="D181" i="8"/>
  <c r="E178" i="8"/>
  <c r="B195" i="4" l="1"/>
  <c r="E195" i="4" s="1"/>
  <c r="F189" i="15"/>
  <c r="B194" i="15" s="1"/>
  <c r="E194" i="15" s="1"/>
  <c r="F189" i="14"/>
  <c r="B194" i="14" s="1"/>
  <c r="E194" i="14" s="1"/>
  <c r="F186" i="10"/>
  <c r="B191" i="10" s="1"/>
  <c r="E191" i="10" s="1"/>
  <c r="F234" i="7"/>
  <c r="B239" i="7" s="1"/>
  <c r="E239" i="7" s="1"/>
  <c r="F178" i="8"/>
  <c r="E181" i="8"/>
  <c r="E187" i="8" s="1"/>
  <c r="F186" i="8" l="1"/>
  <c r="F181" i="8"/>
  <c r="F187" i="8" l="1"/>
  <c r="B192" i="8" s="1"/>
  <c r="E192" i="8" s="1"/>
</calcChain>
</file>

<file path=xl/sharedStrings.xml><?xml version="1.0" encoding="utf-8"?>
<sst xmlns="http://schemas.openxmlformats.org/spreadsheetml/2006/main" count="1034" uniqueCount="290">
  <si>
    <t>Предмети, матеріали, обладнання та інвентар</t>
  </si>
  <si>
    <t>Оплата послуг (крім комунальних)</t>
  </si>
  <si>
    <t>Інші поточні видатки</t>
  </si>
  <si>
    <t>Юрист</t>
  </si>
  <si>
    <t>Cоціальний робітник</t>
  </si>
  <si>
    <t>РОЗРАХУНОК ВАРТОСТІ</t>
  </si>
  <si>
    <t xml:space="preserve">Кількість робочих днів на рік </t>
  </si>
  <si>
    <t xml:space="preserve">Кількість робочих годин в день </t>
  </si>
  <si>
    <t>Кількість місяців в межах замовлення</t>
  </si>
  <si>
    <t>1. Прямі витрати</t>
  </si>
  <si>
    <t xml:space="preserve">1.1. Заробітна плата та єдиний внесок на загальнообов’язкове державне соціальне страхування </t>
  </si>
  <si>
    <t>Посада</t>
  </si>
  <si>
    <t>Оклад на місяць, грн.</t>
  </si>
  <si>
    <t>Кількість місяців в межах замовлення, місяців</t>
  </si>
  <si>
    <t>Сума, грн.</t>
  </si>
  <si>
    <t xml:space="preserve">Зарjбітна плата та єдиний внесок на загальнообов’язкове державне соціальне страхування </t>
  </si>
  <si>
    <t>Заробітна плата</t>
  </si>
  <si>
    <t xml:space="preserve">Основний персонал </t>
  </si>
  <si>
    <t xml:space="preserve"> в т. ч. соціальні працівники та робітники</t>
  </si>
  <si>
    <t>Щорічна матеріальна допомога (у перерахунку на місяць)</t>
  </si>
  <si>
    <t xml:space="preserve"> в т. ч. медичний персонал </t>
  </si>
  <si>
    <r>
      <rPr>
        <b/>
        <i/>
        <sz val="10"/>
        <color theme="1"/>
        <rFont val="Calibri"/>
      </rPr>
      <t xml:space="preserve"> в т. ч. педаго</t>
    </r>
    <r>
      <rPr>
        <b/>
        <i/>
        <sz val="10"/>
        <color theme="1"/>
        <rFont val="Calibri"/>
      </rPr>
      <t>г</t>
    </r>
    <r>
      <rPr>
        <b/>
        <i/>
        <sz val="10"/>
        <color theme="1"/>
        <rFont val="Calibri"/>
      </rPr>
      <t xml:space="preserve">ічний персонал </t>
    </r>
  </si>
  <si>
    <t xml:space="preserve">Допоміжний персонал </t>
  </si>
  <si>
    <t xml:space="preserve">Заробітна плата </t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</si>
  <si>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22</t>
    </r>
    <r>
      <rPr>
        <b/>
        <sz val="10"/>
        <color rgb="FF000000"/>
        <rFont val="Calibri"/>
      </rPr>
      <t>%:</t>
    </r>
  </si>
  <si>
    <t>Всього:</t>
  </si>
  <si>
    <t>1.2. Придбання товарів, робіт та послуг</t>
  </si>
  <si>
    <t>Стаття витрат</t>
  </si>
  <si>
    <t>Вартість одиниці, грн.</t>
  </si>
  <si>
    <t xml:space="preserve">Кількість одиниць </t>
  </si>
  <si>
    <t xml:space="preserve">Сума, грн. </t>
  </si>
  <si>
    <t>Предмети, матеріали, обладнання та інвентарь</t>
  </si>
  <si>
    <t>Канцтовари для працівників</t>
  </si>
  <si>
    <t>Медикаменти та перев’язувальні матеріали</t>
  </si>
  <si>
    <t>Продукти харчування</t>
  </si>
  <si>
    <t>Супутні роботи та послуги</t>
  </si>
  <si>
    <t>Інші витрати на придбання товарів, робіт та послуг</t>
  </si>
  <si>
    <t xml:space="preserve">Всього: </t>
  </si>
  <si>
    <t xml:space="preserve">1.3 Інші прямі витрати </t>
  </si>
  <si>
    <t xml:space="preserve">Вартість одиниці, грн. </t>
  </si>
  <si>
    <t>Кількість одиниць</t>
  </si>
  <si>
    <t>Транспортні витрати</t>
  </si>
  <si>
    <t>в т. ч. у разі, якщо суб’єкт користується власними транспортними засобами</t>
  </si>
  <si>
    <t xml:space="preserve">Паливо для автомобіля </t>
  </si>
  <si>
    <t>в т. ч. у разі, якщо суб’єкт компенсує витрати на проїзд працівникам, що задіяні при наданні соціальної послуги</t>
  </si>
  <si>
    <t>Квитки</t>
  </si>
  <si>
    <t>Ремонт та обслуговування спеціального обладання та інших спеціальних засобів</t>
  </si>
  <si>
    <t>Амортизація спеціального обладнання та інших спеціальних засобів</t>
  </si>
  <si>
    <t>Інші витрати</t>
  </si>
  <si>
    <t xml:space="preserve">2. Непрямі витрати </t>
  </si>
  <si>
    <t xml:space="preserve">2.1 Заробітна плата та єдиний внесок на загальнообов'язкове державне соціальне страхування </t>
  </si>
  <si>
    <t xml:space="preserve">Посада </t>
  </si>
  <si>
    <t>Кількість місяців в межах замовлення, грн.</t>
  </si>
  <si>
    <t xml:space="preserve">Адміністративний та управлінський персонал </t>
  </si>
  <si>
    <t>Директор 14р включаючи макс 50% надбавок</t>
  </si>
  <si>
    <t>Інспектор з кадрів 6р включаючи макс 50% надбавок</t>
  </si>
  <si>
    <t>Бухгалтер 10р включаючи макс 50% надбавок</t>
  </si>
  <si>
    <t>Завідувач господарства 7р включаючи макс 50% надбавок</t>
  </si>
  <si>
    <t xml:space="preserve">Господарський та обслуговуючий персонал </t>
  </si>
  <si>
    <r>
      <rPr>
        <sz val="10"/>
        <color theme="1"/>
        <rFont val="Calibri"/>
      </rPr>
      <t xml:space="preserve">Прибиральник службових приміщень </t>
    </r>
    <r>
      <rPr>
        <sz val="10"/>
        <color theme="1"/>
        <rFont val="Calibri"/>
      </rPr>
      <t xml:space="preserve">2р </t>
    </r>
  </si>
  <si>
    <t>Сторож 1р (1,5 посади)</t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</si>
  <si>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</t>
    </r>
    <r>
      <rPr>
        <b/>
        <sz val="10"/>
        <color rgb="FF000000"/>
        <rFont val="Calibri"/>
      </rPr>
      <t>2%:</t>
    </r>
  </si>
  <si>
    <t>2.1 Придбання товарів та послуг</t>
  </si>
  <si>
    <t>Предмети, матеріали, обладнання та інвентар на загальновиробничі i адміністративні потреби</t>
  </si>
  <si>
    <t>Роботи та послуги на загальновиробничі і адміністративні потреби</t>
  </si>
  <si>
    <t>Інші витрати на придбання товарів, робіт і послуг</t>
  </si>
  <si>
    <t xml:space="preserve">2.3 Інші непрямі витрати </t>
  </si>
  <si>
    <t>Оренда та обслуговування приміщень, будівель та споруд</t>
  </si>
  <si>
    <t>Витрати на комунальні послуги та енергоносії</t>
  </si>
  <si>
    <t xml:space="preserve">Оплата теплопостачання </t>
  </si>
  <si>
    <t xml:space="preserve">Оплата водопостачання та водовідведення </t>
  </si>
  <si>
    <t xml:space="preserve">Оплата електроенергії </t>
  </si>
  <si>
    <t>Витрати на зв’язок (в т. ч. пошта, телефон, Інтернет)</t>
  </si>
  <si>
    <t>Телефонний зв'язок</t>
  </si>
  <si>
    <t>Інтернет зв'язок</t>
  </si>
  <si>
    <t>Транспортні витрати на загальновиробничі і адміністративні потреби</t>
  </si>
  <si>
    <t>Витрати на паливо для автомобіля</t>
  </si>
  <si>
    <t>Витрати на відрядження працівників</t>
  </si>
  <si>
    <t>Відрядження</t>
  </si>
  <si>
    <t>Ремонт та обслуговування обладання загальновиробничого і адміністративного призначення</t>
  </si>
  <si>
    <t>Амортизація основних засобів загальновиробничого і адміністративного призначення (субрахунки: 100, 101,103, 104, 105, 106, 107, 108, 109</t>
  </si>
  <si>
    <t>разом по субрахунках 104, 105, 106</t>
  </si>
  <si>
    <t>Амортизація нематиеріальних активів загальновиробничого і адміністративного призначення (субрахунки: 121, 122, 123, 124, 125, 127)</t>
  </si>
  <si>
    <t xml:space="preserve">разом по субрахунку 122 </t>
  </si>
  <si>
    <t>Амортизація інших необоротних матеріальних активів загальновиробничого і адміністративного призначення (субрахунок 111, 112, 113, 114, 115, 116, 117)</t>
  </si>
  <si>
    <t>разом по субрахунках 112, 113, 114</t>
  </si>
  <si>
    <t xml:space="preserve">3. Вартість людино-години </t>
  </si>
  <si>
    <t>3.1. Розрахунок коефіцієнту розподілу непрямих витрат</t>
  </si>
  <si>
    <t>Категорія витрат</t>
  </si>
  <si>
    <t>Cума, грн.</t>
  </si>
  <si>
    <t>Заробітна плата персоналу, що залучається в до надання соціальних послуг в межах замовлення</t>
  </si>
  <si>
    <t>Заробітна плата персоналу, який здійснює надання соціальних послуг за різними договорами та проектами суб’єкта</t>
  </si>
  <si>
    <t>Коефіцієнт розподілу непрямих витрат[1]:</t>
  </si>
  <si>
    <t xml:space="preserve">3.2. Розрахунок вартості людино-години </t>
  </si>
  <si>
    <t>Коефіцієнт розподілу непрямих витрати, %</t>
  </si>
  <si>
    <t>Вартість, грн.</t>
  </si>
  <si>
    <t>Вартість на людино-годину, грн. [2]</t>
  </si>
  <si>
    <t>Прямі витрати</t>
  </si>
  <si>
    <t xml:space="preserve">Заробітна плата та єдиний внесок на загальнообов'язкове державне соціальне страхування </t>
  </si>
  <si>
    <t>-</t>
  </si>
  <si>
    <t>Придбання товарів, робіт та послуг</t>
  </si>
  <si>
    <t>Інші прямі витрати</t>
  </si>
  <si>
    <t>Всього прямих витрат:</t>
  </si>
  <si>
    <t>Непрямі витрати</t>
  </si>
  <si>
    <t>Інші непрямі витрати</t>
  </si>
  <si>
    <t>Всього непрямих витрат:</t>
  </si>
  <si>
    <t>Разом:</t>
  </si>
  <si>
    <t>4. Розрахунок вартості надання соціальної послуги на 1 клієнта на рік</t>
  </si>
  <si>
    <t>Категорії отримувачів</t>
  </si>
  <si>
    <t>Вартість на людино-годину, грн.</t>
  </si>
  <si>
    <t>Кількість людино-годин на особу, год.</t>
  </si>
  <si>
    <t>Кількість отримувачів соціальної послуги, осіб</t>
  </si>
  <si>
    <t>Категорія І</t>
  </si>
  <si>
    <t>соціальної послуги "ДОГЛЯД ВДОМА"</t>
  </si>
  <si>
    <r>
      <rPr>
        <b/>
        <i/>
        <sz val="10"/>
        <color theme="1"/>
        <rFont val="Calibri"/>
      </rPr>
      <t xml:space="preserve"> в т. ч. педаго</t>
    </r>
    <r>
      <rPr>
        <b/>
        <i/>
        <sz val="10"/>
        <color theme="1"/>
        <rFont val="Calibri"/>
      </rPr>
      <t>г</t>
    </r>
    <r>
      <rPr>
        <b/>
        <i/>
        <sz val="10"/>
        <color theme="1"/>
        <rFont val="Calibri"/>
      </rPr>
      <t xml:space="preserve">ічний персонал </t>
    </r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</si>
  <si>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22</t>
    </r>
    <r>
      <rPr>
        <b/>
        <sz val="10"/>
        <color rgb="FF000000"/>
        <rFont val="Calibri"/>
      </rPr>
      <t>%:</t>
    </r>
  </si>
  <si>
    <r>
      <rPr>
        <sz val="10"/>
        <color theme="1"/>
        <rFont val="Calibri"/>
      </rPr>
      <t xml:space="preserve">Прибиральник службових приміщень </t>
    </r>
    <r>
      <rPr>
        <sz val="10"/>
        <color theme="1"/>
        <rFont val="Calibri"/>
      </rPr>
      <t xml:space="preserve">2р </t>
    </r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</si>
  <si>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</t>
    </r>
    <r>
      <rPr>
        <b/>
        <sz val="10"/>
        <color rgb="FF000000"/>
        <rFont val="Calibri"/>
      </rPr>
      <t>2%:</t>
    </r>
  </si>
  <si>
    <t xml:space="preserve">Середня вартість харчування </t>
  </si>
  <si>
    <t xml:space="preserve">Оплата інших комунальних послуг </t>
  </si>
  <si>
    <t>соціальної послуги "ТИМЧАСОВЕ ПЕРЕБУВАННЯ"</t>
  </si>
  <si>
    <r>
      <rPr>
        <b/>
        <sz val="10"/>
        <color theme="1"/>
        <rFont val="Calibri"/>
      </rPr>
      <t xml:space="preserve">Кількість осіб що обслуговуються </t>
    </r>
    <r>
      <rPr>
        <b/>
        <sz val="10"/>
        <color theme="1"/>
        <rFont val="Calibri"/>
      </rPr>
      <t>одночасно</t>
    </r>
  </si>
  <si>
    <t xml:space="preserve"> в т. ч. педагорічний персонал </t>
  </si>
  <si>
    <t>Вихователь 1 (за ставкою 10 розряд, включаючи макс 50% надбавок) 0,5 ставки</t>
  </si>
  <si>
    <t>Прибиральник службових приміщень (за ставкою 1 розряд) 0,25 ставки</t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</si>
  <si>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22</t>
    </r>
    <r>
      <rPr>
        <b/>
        <sz val="10"/>
        <color rgb="FF000000"/>
        <rFont val="Calibri"/>
      </rPr>
      <t>%:</t>
    </r>
  </si>
  <si>
    <t>Канцтовари</t>
  </si>
  <si>
    <t>Матеріали для дітей</t>
  </si>
  <si>
    <r>
      <rPr>
        <sz val="10"/>
        <color theme="1"/>
        <rFont val="Calibri"/>
      </rPr>
      <t xml:space="preserve">Головний бухгалтер </t>
    </r>
    <r>
      <rPr>
        <sz val="10"/>
        <color theme="1"/>
        <rFont val="Calibri"/>
      </rPr>
      <t xml:space="preserve"> включаючи макс 50% надбавок</t>
    </r>
  </si>
  <si>
    <t>Фахівець із соціальної роботи 9р включаючи макс 50% надбавок</t>
  </si>
  <si>
    <r>
      <rPr>
        <sz val="10"/>
        <color theme="1"/>
        <rFont val="Calibri"/>
      </rPr>
      <t xml:space="preserve">Прибиральник службових приміщень </t>
    </r>
    <r>
      <rPr>
        <sz val="10"/>
        <color theme="1"/>
        <rFont val="Calibri"/>
      </rPr>
      <t xml:space="preserve">2р </t>
    </r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</si>
  <si>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</t>
    </r>
    <r>
      <rPr>
        <b/>
        <sz val="10"/>
        <color rgb="FF000000"/>
        <rFont val="Calibri"/>
      </rPr>
      <t>2%:</t>
    </r>
  </si>
  <si>
    <t>Заробітна плата та єдиний внесок на загальнообов'язкове державне соціальне страхування основного і допоміжного персоналу, що залучається в до надання соціальних послуг в межах замовлення</t>
  </si>
  <si>
    <t>Заробітна плата та єдиний внесок на загальнообов'язкове державне соціальне страхування всього основного і допоміжного персоналу, який здійснює надання соціальних послуг за різними договорами та проектами суб’єкта</t>
  </si>
  <si>
    <t>4. Розрахунок вартості надання соціальної послуги на 1 клієнта на день</t>
  </si>
  <si>
    <t>Засоби захисту та дезінфекції, госптовари</t>
  </si>
  <si>
    <t>Комірник 2р</t>
  </si>
  <si>
    <t>оплата інших енергоносіїв та інших комунальних послуг</t>
  </si>
  <si>
    <t>разом по субрахунках 1013, 1014, 1016</t>
  </si>
  <si>
    <t>КАЛЬКУЛЯЦІЯ  ВАРТОСТІ</t>
  </si>
  <si>
    <t>КУ «Центр надання соціальних послуг» Боярської міської ради</t>
  </si>
  <si>
    <t xml:space="preserve">Директор </t>
  </si>
  <si>
    <t xml:space="preserve">Головний бухгалтер </t>
  </si>
  <si>
    <t xml:space="preserve">Бухгалтер </t>
  </si>
  <si>
    <t xml:space="preserve">матеріальна допомога </t>
  </si>
  <si>
    <t>соціальної послуги "НАДАННЯ ПРИТУЛКУ"</t>
  </si>
  <si>
    <t>фахівець</t>
  </si>
  <si>
    <t>соціальної послуги "ЕКСТРЕНЕ (КРИЗОВЕ) ВТРУЧАННЯ"</t>
  </si>
  <si>
    <t>соціальної послуги "НАТУРАЛЬНА ДОПОМОГА"</t>
  </si>
  <si>
    <t>перукар</t>
  </si>
  <si>
    <t>соціальний працівник</t>
  </si>
  <si>
    <t>ТАРИФИ
на платні соціальні послуги, які надаються КУ «Центр надання соціальних послуг» Боярської міської ради</t>
  </si>
  <si>
    <t>№ п/п</t>
  </si>
  <si>
    <t>Назва послуги</t>
  </si>
  <si>
    <t>Одиниця виміру</t>
  </si>
  <si>
    <t>Витрати часу на надання послуги, (хвилини</t>
  </si>
  <si>
    <t>Тариф на оплату послуги, (грн.)</t>
  </si>
  <si>
    <t xml:space="preserve">Тариф на оплату послуги з установленням диференційованої плати, (грн.) </t>
  </si>
  <si>
    <t>Допомога у самообслуговуванні</t>
  </si>
  <si>
    <t>Вмивання, обтирання, обмивання</t>
  </si>
  <si>
    <t>Вдягання, роздягання, взування</t>
  </si>
  <si>
    <t>Заміна натільної білизни</t>
  </si>
  <si>
    <t>Заміна постільної білизни</t>
  </si>
  <si>
    <t>Обрізання нігтів (без патології) на руках або ногах</t>
  </si>
  <si>
    <t>Миття голови</t>
  </si>
  <si>
    <t>Купання, надання допомоги при купанні</t>
  </si>
  <si>
    <t>Чищення зубів</t>
  </si>
  <si>
    <t xml:space="preserve">Гоління </t>
  </si>
  <si>
    <t xml:space="preserve">Розчісування </t>
  </si>
  <si>
    <t>Допомога у користуванні туалетом (подача й винесення судна з подальшою обробкою)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</si>
  <si>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</si>
  <si>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</si>
  <si>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</si>
  <si>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</si>
  <si>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</si>
  <si>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</si>
  <si>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</si>
  <si>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</si>
  <si>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</si>
  <si>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</si>
  <si>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</si>
  <si>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Один захід</t>
  </si>
  <si>
    <t>Ведення домашнього господарства</t>
  </si>
  <si>
    <t>Годування (для ліжкових хворих)</t>
  </si>
  <si>
    <t>Придбання і доставка продовольчих, промислових та господарських товарів, медикаментів</t>
  </si>
  <si>
    <t>Допомога у приготуванні їжі (підготовка продуктів для приготування їжі, миття овочів, фруктів, посуду, винесення сміття тощо)</t>
  </si>
  <si>
    <t>Приготування їжі</t>
  </si>
  <si>
    <t>Допомога при консервації овочів та фруктів</t>
  </si>
  <si>
    <t>Прибирання житла:</t>
  </si>
  <si>
    <t>косметичне прибирання</t>
  </si>
  <si>
    <t>вологе прибирання</t>
  </si>
  <si>
    <t>генеральне прибирання</t>
  </si>
  <si>
    <t>Обклеювання вікон</t>
  </si>
  <si>
    <t>Миття вікон (не більше 3)</t>
  </si>
  <si>
    <t>Прання білизни та одягу</t>
  </si>
  <si>
    <t>Прасування</t>
  </si>
  <si>
    <t>Розпалювання печей, піднесення вугілля, дров, розчистка снігу, доставка води з колонки</t>
  </si>
  <si>
    <t>Забезпечення супроводження (супровід споживача соціальних послуг у поліклініку тощо)</t>
  </si>
  <si>
    <t>Надання допомоги в оплаті комунальних послуг (заповнення абонентних книжок, оплата комунальних послуг, звіряння платежів, заміна книжок)</t>
  </si>
  <si>
    <t>Надання допомоги в оформленні документів (оформлення субсидій на квартирну плату і комунальні послуги)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</si>
  <si>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</si>
  <si>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</si>
  <si>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</si>
  <si>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</si>
  <si>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</si>
  <si>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</si>
  <si>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</si>
  <si>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</si>
  <si>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</si>
  <si>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</si>
  <si>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</si>
  <si>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3</t>
  </si>
  <si>
    <t>4</t>
  </si>
  <si>
    <t>5</t>
  </si>
  <si>
    <t>Написання листів, заяв, скарг, отримання довідок, інших документів</t>
  </si>
  <si>
    <t>Представництво інтересів в органах державної влади, установах, підприємствах та організаціях (виконання доручень, пов’язаних з необхідністю відвідування різних організацій)</t>
  </si>
  <si>
    <t>Надання допомоги у сільській місцевості з проведення сільськогосподарських робіт (в обробці присадибної ділянки)</t>
  </si>
  <si>
    <t>Надання послуг з виконання ремонтних робіт (допомога в ремонті житлових приміщень)</t>
  </si>
  <si>
    <t>Спостереження за станом здоров’я, допомога у проведенні процедур, пов’язаних зі здоров’ям, надання допомоги до приходу лікаря, виклик лікаря додому</t>
  </si>
  <si>
    <t>Сприяння в отриманні медичної допомоги в установах охорони здоров’я та лікувально-профілактичних установах</t>
  </si>
  <si>
    <t>Сприяння у направленні до стаціонарної установи, установи охорони здоров’я та соціального захисту населення</t>
  </si>
  <si>
    <t>Надання інформації з питань соціального захисту населення</t>
  </si>
  <si>
    <t>6</t>
  </si>
  <si>
    <t>7</t>
  </si>
  <si>
    <t>8</t>
  </si>
  <si>
    <t>9</t>
  </si>
  <si>
    <t>10</t>
  </si>
  <si>
    <t>11</t>
  </si>
  <si>
    <t>12</t>
  </si>
  <si>
    <t>13</t>
  </si>
  <si>
    <t>Разове доручення</t>
  </si>
  <si>
    <t>Одне миття 1 вікна</t>
  </si>
  <si>
    <t>Одне прання (до 1,5 кг сухої білизни)</t>
  </si>
  <si>
    <t>Одне прасування (до 1,5 кг сухої білизни)</t>
  </si>
  <si>
    <t>Одна оплата</t>
  </si>
  <si>
    <t>Одне оформлення</t>
  </si>
  <si>
    <t>Один лист</t>
  </si>
  <si>
    <t>Одне доручення</t>
  </si>
  <si>
    <t>Разове доручення, не більше 0,02 га</t>
  </si>
  <si>
    <t>доставка</t>
  </si>
  <si>
    <t>піднесення</t>
  </si>
  <si>
    <t>Одне розпалювання</t>
  </si>
  <si>
    <t>Перукарські послуги
При визначенні вартості соціальних послуг враховується тариф  54,19 грн./год.</t>
  </si>
  <si>
    <t>Стрижка чоловіча машинка</t>
  </si>
  <si>
    <t>- насадка 1 шт.</t>
  </si>
  <si>
    <t>- насадка 2 шт.</t>
  </si>
  <si>
    <t>- насадка 3 шт.</t>
  </si>
  <si>
    <t>- наголо</t>
  </si>
  <si>
    <t>Стрижка чоловіча (машинка + ножиці)</t>
  </si>
  <si>
    <t>Стрижка чоловіча «Канадка»</t>
  </si>
  <si>
    <t>Стрижка жіноча</t>
  </si>
  <si>
    <t>Підрізання чубчика</t>
  </si>
  <si>
    <t>Підрізання довжини волосся</t>
  </si>
  <si>
    <t>Укладка волосся</t>
  </si>
  <si>
    <t>Фарбування волосся (без матеріалу)</t>
  </si>
  <si>
    <t xml:space="preserve">- коротке </t>
  </si>
  <si>
    <t>1 послуга</t>
  </si>
  <si>
    <t xml:space="preserve">1 послуга </t>
  </si>
  <si>
    <t>Хімічна завивка (без матеріалу)</t>
  </si>
  <si>
    <t>1послуга</t>
  </si>
  <si>
    <t xml:space="preserve"> - довге</t>
  </si>
  <si>
    <t xml:space="preserve"> - коріння</t>
  </si>
  <si>
    <t>Натуральна допомога</t>
  </si>
  <si>
    <t>Надання допомоги в обробці присадибної ділянки 0.01 га</t>
  </si>
  <si>
    <t>Спилювання та винесення гілок</t>
  </si>
  <si>
    <t>Виконання ремонтних робіт (поточний ремонт) (з використанням обладнання замовника)</t>
  </si>
  <si>
    <t xml:space="preserve">- вікна </t>
  </si>
  <si>
    <t xml:space="preserve">- хвіртка дерев’яна </t>
  </si>
  <si>
    <t xml:space="preserve">- дерев’яний паркан </t>
  </si>
  <si>
    <t xml:space="preserve">- ганок дерев’яний </t>
  </si>
  <si>
    <t xml:space="preserve">- ворота дерев’яні </t>
  </si>
  <si>
    <t>- переміщення меблів в середині приміщення</t>
  </si>
  <si>
    <t>- заміна замка, секрета (заздалегідь купленого замовником аналогічного)</t>
  </si>
  <si>
    <t>Розчищення снігу</t>
  </si>
  <si>
    <t>Згрібання трави та листя (0,01га)</t>
  </si>
  <si>
    <t>Заступник директора</t>
  </si>
  <si>
    <t>Начальник відділення</t>
  </si>
  <si>
    <t>Інтернет зв'язок та телекомунікаційні послуги</t>
  </si>
  <si>
    <t xml:space="preserve">матеріали, обладнання та інвентар </t>
  </si>
  <si>
    <t>Засоби захитсу та дезінфекції</t>
  </si>
  <si>
    <t xml:space="preserve"> матеріали та інвентар для надання послуги</t>
  </si>
  <si>
    <t>ремонт інвентарю</t>
  </si>
  <si>
    <t xml:space="preserve">Косіння трави біля будинку  (0,02 га) </t>
  </si>
  <si>
    <t xml:space="preserve">Косіння трави біля паркану  (0,02 га) </t>
  </si>
  <si>
    <t>Начальник  денного центру</t>
  </si>
  <si>
    <t>При визначенні вартості соціальних послуг враховується тариф  187,97 грн./год.</t>
  </si>
  <si>
    <r>
      <t xml:space="preserve">При визначенні вартості соціальних послуг враховується тариф  </t>
    </r>
    <r>
      <rPr>
        <b/>
        <sz val="12"/>
        <color rgb="FF000000"/>
        <rFont val="Times New Roman"/>
        <family val="1"/>
        <charset val="204"/>
      </rPr>
      <t>149,07 грн</t>
    </r>
    <r>
      <rPr>
        <sz val="12"/>
        <color rgb="FF000000"/>
        <rFont val="Times New Roman"/>
        <family val="1"/>
        <charset val="204"/>
      </rPr>
      <t>.</t>
    </r>
    <r>
      <rPr>
        <b/>
        <sz val="12"/>
        <color rgb="FF000000"/>
        <rFont val="Times New Roman"/>
        <family val="1"/>
        <charset val="204"/>
      </rPr>
      <t>/год.</t>
    </r>
  </si>
  <si>
    <t>Додаток 1                                                                           до рішення сесії Боярської міської ради                                    Від 19.12.2024 р. №61/3410</t>
  </si>
  <si>
    <t xml:space="preserve">1.      Відділення соціальної допомоги вдома </t>
  </si>
  <si>
    <r>
      <t>2.</t>
    </r>
    <r>
      <rPr>
        <b/>
        <sz val="12"/>
        <color rgb="FF000000"/>
        <rFont val="Times New Roman"/>
        <family val="1"/>
        <charset val="204"/>
      </rPr>
      <t>      Відділення натуральної та адресної допомоги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</si>
</sst>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color rgb="FF000000"/>
      <name val="Calibri"/>
      <scheme val="minor"/>
    </font>
    <font>
      <sz val="12"/>
      <color theme="1"/>
      <name val="&quot;Times New Roman&quot;"/>
    </font>
    <font>
      <b/>
      <sz val="14"/>
      <color rgb="FF000000"/>
      <name val="Calibri"/>
    </font>
    <font>
      <b/>
      <sz val="10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0"/>
      <color rgb="FFDD0806"/>
      <name val="Calibri"/>
    </font>
    <font>
      <b/>
      <i/>
      <sz val="10"/>
      <color theme="1"/>
      <name val="Calibri"/>
    </font>
    <font>
      <b/>
      <sz val="11"/>
      <color rgb="FF000000"/>
      <name val="Calibri"/>
    </font>
    <font>
      <b/>
      <sz val="11"/>
      <color rgb="FFDD0806"/>
      <name val="Calibri"/>
    </font>
    <font>
      <sz val="10"/>
      <color rgb="FF000000"/>
      <name val="Calibri"/>
    </font>
    <font>
      <sz val="11"/>
      <color theme="1"/>
      <name val="Arimo"/>
    </font>
    <font>
      <b/>
      <sz val="12"/>
      <color theme="1"/>
      <name val="Calibri"/>
    </font>
    <font>
      <b/>
      <u/>
      <sz val="10"/>
      <color rgb="FF0000FF"/>
      <name val="Calibri"/>
    </font>
    <font>
      <b/>
      <u/>
      <sz val="10"/>
      <color rgb="FF0000FF"/>
      <name val="Calibri"/>
    </font>
    <font>
      <sz val="10"/>
      <color rgb="FFDD0806"/>
      <name val="Calibri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&quot;Times New Roman&quot;"/>
    </font>
  </fonts>
  <fills count="7">
    <fill>
      <patternFill patternType="none"/>
    </fill>
    <fill>
      <patternFill patternType="gray125"/>
    </fill>
    <fill>
      <patternFill patternType="solid">
        <fgColor rgb="FF90713A"/>
        <bgColor rgb="FF90713A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33CCCC"/>
        <bgColor rgb="FF33CCCC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3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8" xfId="0" applyFont="1" applyBorder="1" applyAlignment="1">
      <alignment horizontal="left"/>
    </xf>
    <xf numFmtId="1" fontId="4" fillId="2" borderId="9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0" xfId="0" applyFont="1"/>
    <xf numFmtId="0" fontId="3" fillId="4" borderId="11" xfId="0" applyFont="1" applyFill="1" applyBorder="1" applyAlignment="1">
      <alignment horizontal="left"/>
    </xf>
    <xf numFmtId="2" fontId="3" fillId="4" borderId="7" xfId="0" applyNumberFormat="1" applyFont="1" applyFill="1" applyBorder="1" applyAlignment="1">
      <alignment horizontal="center"/>
    </xf>
    <xf numFmtId="2" fontId="3" fillId="4" borderId="6" xfId="0" applyNumberFormat="1" applyFont="1" applyFill="1" applyBorder="1" applyAlignment="1">
      <alignment horizontal="center"/>
    </xf>
    <xf numFmtId="0" fontId="4" fillId="0" borderId="0" xfId="0" applyFont="1"/>
    <xf numFmtId="0" fontId="4" fillId="3" borderId="11" xfId="0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9" fillId="4" borderId="11" xfId="0" applyFont="1" applyFill="1" applyBorder="1" applyAlignment="1">
      <alignment horizontal="left"/>
    </xf>
    <xf numFmtId="2" fontId="9" fillId="4" borderId="7" xfId="0" applyNumberFormat="1" applyFont="1" applyFill="1" applyBorder="1" applyAlignment="1">
      <alignment horizontal="center"/>
    </xf>
    <xf numFmtId="2" fontId="9" fillId="4" borderId="6" xfId="0" applyNumberFormat="1" applyFont="1" applyFill="1" applyBorder="1" applyAlignment="1">
      <alignment horizontal="center"/>
    </xf>
    <xf numFmtId="0" fontId="9" fillId="0" borderId="0" xfId="0" applyFont="1"/>
    <xf numFmtId="2" fontId="9" fillId="0" borderId="0" xfId="0" applyNumberFormat="1" applyFont="1"/>
    <xf numFmtId="0" fontId="5" fillId="0" borderId="11" xfId="0" applyFont="1" applyBorder="1" applyAlignment="1">
      <alignment horizontal="left"/>
    </xf>
    <xf numFmtId="2" fontId="5" fillId="2" borderId="7" xfId="0" applyNumberFormat="1" applyFont="1" applyFill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0" xfId="0" applyNumberFormat="1" applyFont="1"/>
    <xf numFmtId="2" fontId="3" fillId="0" borderId="7" xfId="0" applyNumberFormat="1" applyFont="1" applyBorder="1" applyAlignment="1">
      <alignment horizontal="center"/>
    </xf>
    <xf numFmtId="0" fontId="3" fillId="5" borderId="8" xfId="0" applyFont="1" applyFill="1" applyBorder="1" applyAlignment="1">
      <alignment horizontal="left"/>
    </xf>
    <xf numFmtId="2" fontId="3" fillId="5" borderId="12" xfId="0" applyNumberFormat="1" applyFont="1" applyFill="1" applyBorder="1" applyAlignment="1">
      <alignment horizontal="center"/>
    </xf>
    <xf numFmtId="2" fontId="3" fillId="5" borderId="9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4" fillId="4" borderId="11" xfId="0" applyFont="1" applyFill="1" applyBorder="1" applyAlignment="1">
      <alignment horizontal="left"/>
    </xf>
    <xf numFmtId="2" fontId="4" fillId="4" borderId="13" xfId="0" applyNumberFormat="1" applyFont="1" applyFill="1" applyBorder="1" applyAlignment="1">
      <alignment horizontal="center"/>
    </xf>
    <xf numFmtId="2" fontId="4" fillId="4" borderId="14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2" fontId="4" fillId="4" borderId="15" xfId="0" applyNumberFormat="1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2" fontId="4" fillId="4" borderId="16" xfId="0" applyNumberFormat="1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2" fontId="4" fillId="4" borderId="6" xfId="0" applyNumberFormat="1" applyFont="1" applyFill="1" applyBorder="1" applyAlignment="1">
      <alignment horizontal="center"/>
    </xf>
    <xf numFmtId="1" fontId="5" fillId="2" borderId="17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5" borderId="8" xfId="0" applyFont="1" applyFill="1" applyBorder="1" applyAlignment="1">
      <alignment horizontal="left" vertical="center" wrapText="1"/>
    </xf>
    <xf numFmtId="2" fontId="4" fillId="5" borderId="12" xfId="0" applyNumberFormat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2" fontId="4" fillId="5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2" fontId="4" fillId="4" borderId="7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2" fontId="5" fillId="3" borderId="7" xfId="0" applyNumberFormat="1" applyFont="1" applyFill="1" applyBorder="1" applyAlignment="1">
      <alignment horizontal="center"/>
    </xf>
    <xf numFmtId="1" fontId="5" fillId="3" borderId="7" xfId="0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/>
    </xf>
    <xf numFmtId="1" fontId="4" fillId="5" borderId="12" xfId="0" applyNumberFormat="1" applyFont="1" applyFill="1" applyBorder="1" applyAlignment="1">
      <alignment horizontal="center"/>
    </xf>
    <xf numFmtId="2" fontId="4" fillId="5" borderId="9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2" fontId="5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4" borderId="15" xfId="0" applyFont="1" applyFill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2" fontId="4" fillId="4" borderId="15" xfId="0" applyNumberFormat="1" applyFont="1" applyFill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1" fontId="6" fillId="0" borderId="0" xfId="0" applyNumberFormat="1" applyFont="1" applyAlignment="1">
      <alignment horizontal="center"/>
    </xf>
    <xf numFmtId="0" fontId="4" fillId="4" borderId="11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5" borderId="8" xfId="0" applyFont="1" applyFill="1" applyBorder="1" applyAlignment="1">
      <alignment horizontal="left"/>
    </xf>
    <xf numFmtId="2" fontId="4" fillId="5" borderId="1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3" fillId="4" borderId="18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/>
    </xf>
    <xf numFmtId="2" fontId="5" fillId="2" borderId="13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2" fontId="12" fillId="4" borderId="7" xfId="0" applyNumberFormat="1" applyFont="1" applyFill="1" applyBorder="1" applyAlignment="1">
      <alignment horizontal="center"/>
    </xf>
    <xf numFmtId="1" fontId="12" fillId="4" borderId="7" xfId="0" applyNumberFormat="1" applyFont="1" applyFill="1" applyBorder="1" applyAlignment="1">
      <alignment horizontal="center"/>
    </xf>
    <xf numFmtId="2" fontId="12" fillId="2" borderId="13" xfId="0" applyNumberFormat="1" applyFont="1" applyFill="1" applyBorder="1" applyAlignment="1">
      <alignment horizontal="center"/>
    </xf>
    <xf numFmtId="1" fontId="12" fillId="2" borderId="13" xfId="0" applyNumberFormat="1" applyFont="1" applyFill="1" applyBorder="1" applyAlignment="1">
      <alignment horizontal="center"/>
    </xf>
    <xf numFmtId="0" fontId="12" fillId="0" borderId="11" xfId="0" applyFont="1" applyBorder="1" applyAlignment="1">
      <alignment horizontal="left"/>
    </xf>
    <xf numFmtId="2" fontId="12" fillId="2" borderId="7" xfId="0" applyNumberFormat="1" applyFont="1" applyFill="1" applyBorder="1" applyAlignment="1">
      <alignment horizontal="center"/>
    </xf>
    <xf numFmtId="1" fontId="12" fillId="2" borderId="7" xfId="0" applyNumberFormat="1" applyFont="1" applyFill="1" applyBorder="1" applyAlignment="1">
      <alignment horizontal="center"/>
    </xf>
    <xf numFmtId="1" fontId="3" fillId="4" borderId="7" xfId="0" applyNumberFormat="1" applyFont="1" applyFill="1" applyBorder="1" applyAlignment="1">
      <alignment horizontal="center"/>
    </xf>
    <xf numFmtId="1" fontId="3" fillId="5" borderId="12" xfId="0" applyNumberFormat="1" applyFont="1" applyFill="1" applyBorder="1" applyAlignment="1">
      <alignment horizontal="center"/>
    </xf>
    <xf numFmtId="0" fontId="13" fillId="0" borderId="0" xfId="0" applyFont="1"/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2" fontId="5" fillId="0" borderId="6" xfId="0" applyNumberFormat="1" applyFont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left"/>
    </xf>
    <xf numFmtId="2" fontId="5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2" fontId="12" fillId="0" borderId="23" xfId="0" applyNumberFormat="1" applyFont="1" applyBorder="1" applyAlignment="1">
      <alignment horizontal="center"/>
    </xf>
    <xf numFmtId="2" fontId="12" fillId="0" borderId="22" xfId="0" applyNumberFormat="1" applyFont="1" applyBorder="1" applyAlignment="1">
      <alignment horizontal="center"/>
    </xf>
    <xf numFmtId="2" fontId="12" fillId="0" borderId="6" xfId="0" applyNumberFormat="1" applyFont="1" applyBorder="1" applyAlignment="1">
      <alignment horizontal="center"/>
    </xf>
    <xf numFmtId="2" fontId="3" fillId="5" borderId="11" xfId="0" applyNumberFormat="1" applyFont="1" applyFill="1" applyBorder="1" applyAlignment="1">
      <alignment horizontal="left"/>
    </xf>
    <xf numFmtId="2" fontId="3" fillId="5" borderId="7" xfId="0" applyNumberFormat="1" applyFont="1" applyFill="1" applyBorder="1" applyAlignment="1">
      <alignment horizontal="center"/>
    </xf>
    <xf numFmtId="2" fontId="3" fillId="5" borderId="21" xfId="0" applyNumberFormat="1" applyFont="1" applyFill="1" applyBorder="1" applyAlignment="1">
      <alignment horizontal="center"/>
    </xf>
    <xf numFmtId="2" fontId="3" fillId="5" borderId="22" xfId="0" applyNumberFormat="1" applyFont="1" applyFill="1" applyBorder="1" applyAlignment="1">
      <alignment horizontal="center"/>
    </xf>
    <xf numFmtId="2" fontId="3" fillId="5" borderId="6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2" fontId="12" fillId="0" borderId="7" xfId="0" applyNumberFormat="1" applyFont="1" applyBorder="1" applyAlignment="1">
      <alignment horizontal="center"/>
    </xf>
    <xf numFmtId="2" fontId="3" fillId="3" borderId="8" xfId="0" applyNumberFormat="1" applyFont="1" applyFill="1" applyBorder="1" applyAlignment="1">
      <alignment horizontal="left"/>
    </xf>
    <xf numFmtId="2" fontId="3" fillId="3" borderId="12" xfId="0" applyNumberFormat="1" applyFont="1" applyFill="1" applyBorder="1" applyAlignment="1">
      <alignment horizontal="center"/>
    </xf>
    <xf numFmtId="2" fontId="3" fillId="3" borderId="24" xfId="0" applyNumberFormat="1" applyFont="1" applyFill="1" applyBorder="1" applyAlignment="1">
      <alignment horizontal="center"/>
    </xf>
    <xf numFmtId="2" fontId="3" fillId="3" borderId="25" xfId="0" applyNumberFormat="1" applyFont="1" applyFill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0" fontId="6" fillId="0" borderId="0" xfId="0" applyFont="1" applyAlignment="1">
      <alignment vertical="center" wrapText="1"/>
    </xf>
    <xf numFmtId="2" fontId="6" fillId="0" borderId="0" xfId="0" applyNumberFormat="1" applyFont="1" applyAlignment="1">
      <alignment horizontal="center" vertical="center" wrapText="1"/>
    </xf>
    <xf numFmtId="4" fontId="17" fillId="0" borderId="0" xfId="0" applyNumberFormat="1" applyFont="1"/>
    <xf numFmtId="0" fontId="3" fillId="0" borderId="7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8" fillId="0" borderId="11" xfId="0" applyFont="1" applyBorder="1" applyAlignment="1">
      <alignment horizontal="left"/>
    </xf>
    <xf numFmtId="0" fontId="19" fillId="4" borderId="11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 applyAlignment="1"/>
    <xf numFmtId="0" fontId="3" fillId="0" borderId="11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8" xfId="0" applyFont="1" applyFill="1" applyBorder="1" applyAlignment="1">
      <alignment horizontal="left"/>
    </xf>
    <xf numFmtId="1" fontId="4" fillId="0" borderId="9" xfId="0" applyNumberFormat="1" applyFont="1" applyFill="1" applyBorder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8" fillId="0" borderId="0" xfId="0" applyFont="1" applyFill="1"/>
    <xf numFmtId="2" fontId="3" fillId="0" borderId="7" xfId="0" applyNumberFormat="1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0" fontId="4" fillId="0" borderId="0" xfId="0" applyFont="1" applyFill="1"/>
    <xf numFmtId="2" fontId="4" fillId="0" borderId="7" xfId="0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0" fontId="9" fillId="0" borderId="11" xfId="0" applyFont="1" applyFill="1" applyBorder="1" applyAlignment="1">
      <alignment horizontal="left"/>
    </xf>
    <xf numFmtId="2" fontId="9" fillId="0" borderId="7" xfId="0" applyNumberFormat="1" applyFont="1" applyFill="1" applyBorder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0" fontId="9" fillId="0" borderId="0" xfId="0" applyFont="1" applyFill="1"/>
    <xf numFmtId="2" fontId="9" fillId="0" borderId="0" xfId="0" applyNumberFormat="1" applyFont="1" applyFill="1"/>
    <xf numFmtId="0" fontId="1" fillId="0" borderId="5" xfId="0" applyFont="1" applyFill="1" applyBorder="1" applyAlignment="1"/>
    <xf numFmtId="0" fontId="5" fillId="0" borderId="7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2" fontId="5" fillId="0" borderId="0" xfId="0" applyNumberFormat="1" applyFont="1" applyFill="1"/>
    <xf numFmtId="0" fontId="5" fillId="0" borderId="11" xfId="0" applyFont="1" applyFill="1" applyBorder="1" applyAlignment="1">
      <alignment horizontal="left"/>
    </xf>
    <xf numFmtId="2" fontId="5" fillId="0" borderId="7" xfId="0" applyNumberFormat="1" applyFont="1" applyFill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2" fontId="3" fillId="0" borderId="12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5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left"/>
    </xf>
    <xf numFmtId="2" fontId="4" fillId="0" borderId="15" xfId="0" applyNumberFormat="1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2" fontId="5" fillId="0" borderId="0" xfId="0" applyNumberFormat="1" applyFont="1" applyFill="1" applyAlignment="1">
      <alignment horizontal="center"/>
    </xf>
    <xf numFmtId="0" fontId="4" fillId="0" borderId="1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2" fontId="4" fillId="0" borderId="1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2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3" fillId="0" borderId="18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/>
    </xf>
    <xf numFmtId="2" fontId="5" fillId="0" borderId="13" xfId="0" applyNumberFormat="1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/>
    </xf>
    <xf numFmtId="2" fontId="5" fillId="0" borderId="7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/>
    </xf>
    <xf numFmtId="1" fontId="12" fillId="0" borderId="7" xfId="0" applyNumberFormat="1" applyFont="1" applyFill="1" applyBorder="1" applyAlignment="1">
      <alignment horizontal="center"/>
    </xf>
    <xf numFmtId="2" fontId="12" fillId="0" borderId="13" xfId="0" applyNumberFormat="1" applyFont="1" applyFill="1" applyBorder="1" applyAlignment="1">
      <alignment horizontal="center"/>
    </xf>
    <xf numFmtId="1" fontId="12" fillId="0" borderId="13" xfId="0" applyNumberFormat="1" applyFont="1" applyFill="1" applyBorder="1" applyAlignment="1">
      <alignment horizontal="center"/>
    </xf>
    <xf numFmtId="0" fontId="12" fillId="0" borderId="11" xfId="0" applyFont="1" applyFill="1" applyBorder="1" applyAlignment="1">
      <alignment horizontal="left"/>
    </xf>
    <xf numFmtId="1" fontId="3" fillId="0" borderId="7" xfId="0" applyNumberFormat="1" applyFont="1" applyFill="1" applyBorder="1" applyAlignment="1">
      <alignment horizontal="center"/>
    </xf>
    <xf numFmtId="0" fontId="20" fillId="0" borderId="11" xfId="0" applyFont="1" applyFill="1" applyBorder="1" applyAlignment="1">
      <alignment horizontal="left"/>
    </xf>
    <xf numFmtId="1" fontId="3" fillId="0" borderId="1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0" fillId="0" borderId="0" xfId="0" applyFont="1" applyFill="1" applyAlignment="1">
      <alignment horizontal="left"/>
    </xf>
    <xf numFmtId="0" fontId="13" fillId="0" borderId="0" xfId="0" applyFont="1" applyFill="1"/>
    <xf numFmtId="0" fontId="4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4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center"/>
    </xf>
    <xf numFmtId="2" fontId="12" fillId="0" borderId="23" xfId="0" applyNumberFormat="1" applyFont="1" applyFill="1" applyBorder="1" applyAlignment="1">
      <alignment horizontal="center"/>
    </xf>
    <xf numFmtId="2" fontId="12" fillId="0" borderId="22" xfId="0" applyNumberFormat="1" applyFont="1" applyFill="1" applyBorder="1" applyAlignment="1">
      <alignment horizontal="center"/>
    </xf>
    <xf numFmtId="2" fontId="12" fillId="0" borderId="6" xfId="0" applyNumberFormat="1" applyFont="1" applyFill="1" applyBorder="1" applyAlignment="1">
      <alignment horizontal="center"/>
    </xf>
    <xf numFmtId="2" fontId="3" fillId="0" borderId="11" xfId="0" applyNumberFormat="1" applyFont="1" applyFill="1" applyBorder="1" applyAlignment="1">
      <alignment horizontal="left"/>
    </xf>
    <xf numFmtId="2" fontId="3" fillId="0" borderId="21" xfId="0" applyNumberFormat="1" applyFont="1" applyFill="1" applyBorder="1" applyAlignment="1">
      <alignment horizontal="center"/>
    </xf>
    <xf numFmtId="2" fontId="3" fillId="0" borderId="22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2" fontId="3" fillId="0" borderId="8" xfId="0" applyNumberFormat="1" applyFont="1" applyFill="1" applyBorder="1" applyAlignment="1">
      <alignment horizontal="left"/>
    </xf>
    <xf numFmtId="2" fontId="3" fillId="0" borderId="24" xfId="0" applyNumberFormat="1" applyFont="1" applyFill="1" applyBorder="1" applyAlignment="1">
      <alignment horizontal="center"/>
    </xf>
    <xf numFmtId="2" fontId="3" fillId="0" borderId="25" xfId="0" applyNumberFormat="1" applyFont="1" applyFill="1" applyBorder="1" applyAlignment="1">
      <alignment horizontal="center"/>
    </xf>
    <xf numFmtId="0" fontId="6" fillId="0" borderId="0" xfId="0" applyFont="1" applyFill="1" applyAlignment="1">
      <alignment vertical="center" wrapText="1"/>
    </xf>
    <xf numFmtId="2" fontId="6" fillId="0" borderId="0" xfId="0" applyNumberFormat="1" applyFont="1" applyFill="1" applyAlignment="1">
      <alignment horizontal="center" vertical="center" wrapText="1"/>
    </xf>
    <xf numFmtId="4" fontId="17" fillId="0" borderId="0" xfId="0" applyNumberFormat="1" applyFont="1" applyFill="1"/>
    <xf numFmtId="0" fontId="3" fillId="0" borderId="7" xfId="0" applyFont="1" applyFill="1" applyBorder="1" applyAlignment="1">
      <alignment horizontal="center"/>
    </xf>
    <xf numFmtId="9" fontId="5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2" fontId="3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9" fillId="0" borderId="11" xfId="0" applyFont="1" applyFill="1" applyBorder="1" applyAlignment="1">
      <alignment horizontal="left"/>
    </xf>
    <xf numFmtId="2" fontId="4" fillId="0" borderId="13" xfId="0" applyNumberFormat="1" applyFont="1" applyFill="1" applyBorder="1" applyAlignment="1">
      <alignment horizontal="center"/>
    </xf>
    <xf numFmtId="2" fontId="4" fillId="0" borderId="14" xfId="0" applyNumberFormat="1" applyFont="1" applyFill="1" applyBorder="1" applyAlignment="1">
      <alignment horizontal="center"/>
    </xf>
    <xf numFmtId="2" fontId="4" fillId="0" borderId="15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1" fontId="5" fillId="0" borderId="17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2" fontId="4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1" fontId="4" fillId="0" borderId="7" xfId="0" applyNumberFormat="1" applyFont="1" applyFill="1" applyBorder="1" applyAlignment="1">
      <alignment horizontal="center"/>
    </xf>
    <xf numFmtId="2" fontId="5" fillId="0" borderId="17" xfId="0" applyNumberFormat="1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2" fontId="5" fillId="0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left"/>
    </xf>
    <xf numFmtId="2" fontId="11" fillId="0" borderId="0" xfId="0" applyNumberFormat="1" applyFont="1" applyFill="1" applyAlignment="1">
      <alignment horizontal="center"/>
    </xf>
    <xf numFmtId="1" fontId="11" fillId="0" borderId="0" xfId="0" applyNumberFormat="1" applyFont="1" applyFill="1" applyAlignment="1">
      <alignment horizontal="center"/>
    </xf>
    <xf numFmtId="0" fontId="11" fillId="0" borderId="0" xfId="0" applyFont="1" applyFill="1"/>
    <xf numFmtId="1" fontId="6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/>
    </xf>
    <xf numFmtId="0" fontId="24" fillId="0" borderId="26" xfId="0" applyFont="1" applyBorder="1" applyAlignment="1">
      <alignment horizontal="center" vertical="center"/>
    </xf>
    <xf numFmtId="0" fontId="6" fillId="6" borderId="0" xfId="0" applyFont="1" applyFill="1" applyAlignment="1">
      <alignment horizontal="left"/>
    </xf>
    <xf numFmtId="2" fontId="6" fillId="6" borderId="0" xfId="0" applyNumberFormat="1" applyFont="1" applyFill="1" applyAlignment="1">
      <alignment horizontal="center"/>
    </xf>
    <xf numFmtId="0" fontId="6" fillId="6" borderId="0" xfId="0" applyFont="1" applyFill="1"/>
    <xf numFmtId="0" fontId="0" fillId="6" borderId="0" xfId="0" applyFont="1" applyFill="1" applyAlignment="1"/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0" xfId="0" applyFont="1" applyFill="1"/>
    <xf numFmtId="0" fontId="4" fillId="6" borderId="11" xfId="0" applyFont="1" applyFill="1" applyBorder="1" applyAlignment="1">
      <alignment horizontal="left" vertical="center" wrapText="1"/>
    </xf>
    <xf numFmtId="2" fontId="4" fillId="6" borderId="7" xfId="0" applyNumberFormat="1" applyFont="1" applyFill="1" applyBorder="1" applyAlignment="1">
      <alignment horizontal="center" vertical="center" wrapText="1"/>
    </xf>
    <xf numFmtId="1" fontId="4" fillId="6" borderId="7" xfId="0" applyNumberFormat="1" applyFont="1" applyFill="1" applyBorder="1" applyAlignment="1">
      <alignment horizontal="center"/>
    </xf>
    <xf numFmtId="2" fontId="4" fillId="6" borderId="6" xfId="0" applyNumberFormat="1" applyFont="1" applyFill="1" applyBorder="1" applyAlignment="1">
      <alignment horizontal="center"/>
    </xf>
    <xf numFmtId="0" fontId="5" fillId="6" borderId="0" xfId="0" applyFont="1" applyFill="1"/>
    <xf numFmtId="0" fontId="5" fillId="6" borderId="11" xfId="0" applyFont="1" applyFill="1" applyBorder="1" applyAlignment="1">
      <alignment horizontal="left"/>
    </xf>
    <xf numFmtId="2" fontId="5" fillId="6" borderId="7" xfId="0" applyNumberFormat="1" applyFont="1" applyFill="1" applyBorder="1" applyAlignment="1">
      <alignment horizontal="center"/>
    </xf>
    <xf numFmtId="1" fontId="5" fillId="6" borderId="7" xfId="0" applyNumberFormat="1" applyFont="1" applyFill="1" applyBorder="1" applyAlignment="1">
      <alignment horizontal="center"/>
    </xf>
    <xf numFmtId="2" fontId="5" fillId="6" borderId="6" xfId="0" applyNumberFormat="1" applyFont="1" applyFill="1" applyBorder="1" applyAlignment="1">
      <alignment horizontal="center"/>
    </xf>
    <xf numFmtId="2" fontId="5" fillId="6" borderId="17" xfId="0" applyNumberFormat="1" applyFont="1" applyFill="1" applyBorder="1" applyAlignment="1">
      <alignment horizontal="center"/>
    </xf>
    <xf numFmtId="2" fontId="5" fillId="6" borderId="7" xfId="0" applyNumberFormat="1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center" wrapText="1"/>
    </xf>
    <xf numFmtId="2" fontId="4" fillId="6" borderId="12" xfId="0" applyNumberFormat="1" applyFont="1" applyFill="1" applyBorder="1" applyAlignment="1">
      <alignment horizontal="center" vertical="center" wrapText="1"/>
    </xf>
    <xf numFmtId="1" fontId="4" fillId="6" borderId="12" xfId="0" applyNumberFormat="1" applyFont="1" applyFill="1" applyBorder="1" applyAlignment="1">
      <alignment horizontal="center"/>
    </xf>
    <xf numFmtId="2" fontId="4" fillId="6" borderId="9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left" vertical="center" wrapText="1"/>
    </xf>
    <xf numFmtId="2" fontId="5" fillId="6" borderId="0" xfId="0" applyNumberFormat="1" applyFont="1" applyFill="1" applyAlignment="1">
      <alignment horizontal="center" vertical="center" wrapText="1"/>
    </xf>
    <xf numFmtId="1" fontId="3" fillId="6" borderId="0" xfId="0" applyNumberFormat="1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0" borderId="10" xfId="0" applyFont="1" applyFill="1" applyBorder="1" applyAlignment="1">
      <alignment horizontal="left"/>
    </xf>
    <xf numFmtId="2" fontId="3" fillId="0" borderId="27" xfId="0" applyNumberFormat="1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2" fontId="5" fillId="0" borderId="28" xfId="0" applyNumberFormat="1" applyFont="1" applyFill="1" applyBorder="1" applyAlignment="1">
      <alignment horizontal="center"/>
    </xf>
    <xf numFmtId="0" fontId="25" fillId="0" borderId="5" xfId="0" applyFont="1" applyFill="1" applyBorder="1" applyAlignment="1"/>
    <xf numFmtId="0" fontId="0" fillId="0" borderId="0" xfId="0" applyFont="1" applyAlignment="1">
      <alignment wrapText="1"/>
    </xf>
    <xf numFmtId="0" fontId="24" fillId="0" borderId="26" xfId="0" applyFont="1" applyBorder="1" applyAlignment="1">
      <alignment horizontal="left" vertical="center" wrapText="1"/>
    </xf>
    <xf numFmtId="2" fontId="24" fillId="0" borderId="26" xfId="0" applyNumberFormat="1" applyFont="1" applyBorder="1" applyAlignment="1">
      <alignment horizontal="right"/>
    </xf>
    <xf numFmtId="0" fontId="24" fillId="0" borderId="26" xfId="0" applyFont="1" applyBorder="1" applyAlignment="1">
      <alignment horizontal="justify" vertical="center" wrapText="1"/>
    </xf>
    <xf numFmtId="0" fontId="24" fillId="0" borderId="26" xfId="0" applyFont="1" applyBorder="1" applyAlignment="1">
      <alignment vertical="center" wrapText="1"/>
    </xf>
    <xf numFmtId="2" fontId="24" fillId="0" borderId="26" xfId="0" applyNumberFormat="1" applyFont="1" applyBorder="1" applyAlignment="1">
      <alignment horizontal="center" vertical="center"/>
    </xf>
    <xf numFmtId="49" fontId="24" fillId="0" borderId="26" xfId="0" applyNumberFormat="1" applyFont="1" applyBorder="1" applyAlignment="1"/>
    <xf numFmtId="0" fontId="24" fillId="0" borderId="26" xfId="0" applyFont="1" applyBorder="1" applyAlignment="1"/>
    <xf numFmtId="0" fontId="24" fillId="0" borderId="26" xfId="0" applyFont="1" applyBorder="1" applyAlignment="1">
      <alignment horizontal="center" vertical="center" wrapText="1"/>
    </xf>
    <xf numFmtId="2" fontId="24" fillId="0" borderId="26" xfId="0" applyNumberFormat="1" applyFont="1" applyBorder="1" applyAlignment="1">
      <alignment horizontal="right" vertical="center"/>
    </xf>
    <xf numFmtId="2" fontId="24" fillId="0" borderId="26" xfId="0" applyNumberFormat="1" applyFont="1" applyBorder="1" applyAlignment="1">
      <alignment vertical="center"/>
    </xf>
    <xf numFmtId="2" fontId="24" fillId="0" borderId="26" xfId="0" applyNumberFormat="1" applyFont="1" applyBorder="1" applyAlignment="1"/>
    <xf numFmtId="0" fontId="24" fillId="0" borderId="17" xfId="0" applyFont="1" applyBorder="1" applyAlignment="1"/>
    <xf numFmtId="0" fontId="24" fillId="0" borderId="26" xfId="0" applyFont="1" applyBorder="1" applyAlignment="1">
      <alignment wrapText="1"/>
    </xf>
    <xf numFmtId="0" fontId="23" fillId="0" borderId="26" xfId="0" applyFont="1" applyBorder="1" applyAlignment="1"/>
    <xf numFmtId="0" fontId="23" fillId="0" borderId="26" xfId="0" applyFont="1" applyBorder="1" applyAlignment="1">
      <alignment wrapText="1"/>
    </xf>
    <xf numFmtId="0" fontId="23" fillId="0" borderId="26" xfId="0" applyFont="1" applyBorder="1" applyAlignment="1">
      <alignment horizontal="center" vertical="center"/>
    </xf>
    <xf numFmtId="0" fontId="24" fillId="0" borderId="17" xfId="0" applyFont="1" applyBorder="1" applyAlignment="1">
      <alignment horizontal="justify" vertical="center" wrapText="1"/>
    </xf>
    <xf numFmtId="0" fontId="24" fillId="0" borderId="17" xfId="0" applyFont="1" applyBorder="1" applyAlignment="1">
      <alignment wrapText="1"/>
    </xf>
    <xf numFmtId="0" fontId="23" fillId="0" borderId="17" xfId="0" applyFont="1" applyBorder="1" applyAlignment="1">
      <alignment horizontal="justify" vertical="center"/>
    </xf>
    <xf numFmtId="0" fontId="24" fillId="0" borderId="29" xfId="0" applyFont="1" applyBorder="1" applyAlignment="1"/>
    <xf numFmtId="0" fontId="0" fillId="0" borderId="17" xfId="0" applyFont="1" applyBorder="1" applyAlignment="1"/>
    <xf numFmtId="49" fontId="24" fillId="0" borderId="26" xfId="0" applyNumberFormat="1" applyFont="1" applyBorder="1" applyAlignment="1"/>
    <xf numFmtId="0" fontId="24" fillId="0" borderId="26" xfId="0" applyFont="1" applyBorder="1" applyAlignment="1"/>
    <xf numFmtId="0" fontId="23" fillId="0" borderId="17" xfId="0" applyFont="1" applyBorder="1" applyAlignment="1">
      <alignment horizontal="center" wrapText="1"/>
    </xf>
    <xf numFmtId="49" fontId="24" fillId="0" borderId="26" xfId="0" applyNumberFormat="1" applyFont="1" applyBorder="1" applyAlignment="1">
      <alignment vertical="top"/>
    </xf>
    <xf numFmtId="0" fontId="24" fillId="0" borderId="26" xfId="0" applyFont="1" applyBorder="1" applyAlignment="1">
      <alignment vertical="top"/>
    </xf>
    <xf numFmtId="0" fontId="24" fillId="0" borderId="26" xfId="0" applyFont="1" applyBorder="1" applyAlignment="1">
      <alignment horizontal="justify" vertical="center" wrapText="1"/>
    </xf>
    <xf numFmtId="0" fontId="24" fillId="0" borderId="26" xfId="0" applyFont="1" applyBorder="1" applyAlignment="1">
      <alignment vertical="center" wrapText="1"/>
    </xf>
    <xf numFmtId="0" fontId="24" fillId="0" borderId="26" xfId="0" applyFont="1" applyBorder="1" applyAlignment="1">
      <alignment horizontal="center" vertical="center"/>
    </xf>
    <xf numFmtId="0" fontId="23" fillId="0" borderId="26" xfId="0" applyFont="1" applyBorder="1" applyAlignment="1">
      <alignment wrapText="1"/>
    </xf>
    <xf numFmtId="0" fontId="23" fillId="0" borderId="26" xfId="0" applyFont="1" applyBorder="1" applyAlignment="1"/>
    <xf numFmtId="0" fontId="24" fillId="0" borderId="17" xfId="0" applyFont="1" applyBorder="1" applyAlignment="1">
      <alignment horizontal="right" wrapText="1"/>
    </xf>
    <xf numFmtId="0" fontId="23" fillId="0" borderId="17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4" fillId="0" borderId="17" xfId="0" applyFont="1" applyBorder="1" applyAlignment="1">
      <alignment horizontal="justify" vertical="center" wrapText="1"/>
    </xf>
    <xf numFmtId="0" fontId="24" fillId="0" borderId="17" xfId="0" applyFont="1" applyBorder="1" applyAlignment="1">
      <alignment wrapText="1"/>
    </xf>
    <xf numFmtId="0" fontId="24" fillId="0" borderId="26" xfId="0" applyFont="1" applyBorder="1" applyAlignment="1">
      <alignment horizontal="center" vertical="center" wrapText="1"/>
    </xf>
    <xf numFmtId="2" fontId="24" fillId="0" borderId="26" xfId="0" applyNumberFormat="1" applyFont="1" applyBorder="1" applyAlignment="1">
      <alignment horizontal="right" vertical="center"/>
    </xf>
    <xf numFmtId="0" fontId="24" fillId="0" borderId="26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</sheetPr>
  <dimension ref="A1:Z1001"/>
  <sheetViews>
    <sheetView topLeftCell="A41" workbookViewId="0">
      <selection activeCell="B195" sqref="B195"/>
    </sheetView>
  </sheetViews>
  <sheetFormatPr defaultColWidth="14.42578125" defaultRowHeight="15" customHeight="1"/>
  <cols>
    <col min="1" max="1" width="64.5703125" customWidth="1"/>
    <col min="2" max="2" width="11.7109375" customWidth="1"/>
    <col min="3" max="3" width="16.7109375" customWidth="1"/>
    <col min="4" max="5" width="11.7109375" customWidth="1"/>
    <col min="6" max="6" width="13.42578125" customWidth="1"/>
    <col min="7" max="7" width="14.140625" customWidth="1"/>
    <col min="8" max="26" width="10.7109375" customWidth="1"/>
  </cols>
  <sheetData>
    <row r="1" spans="1:26" ht="17.25" customHeight="1">
      <c r="A1" s="166" t="s">
        <v>139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161" t="s">
        <v>113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5.5" customHeight="1">
      <c r="A3" s="167" t="s">
        <v>140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172" customFormat="1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s="172" customFormat="1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s="172" customFormat="1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s="172" customFormat="1" ht="13.5" customHeigh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15" t="s">
        <v>9</v>
      </c>
      <c r="B8" s="10"/>
      <c r="C8" s="10"/>
      <c r="D8" s="10"/>
      <c r="E8" s="10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3.5" customHeight="1">
      <c r="A9" s="15" t="s">
        <v>10</v>
      </c>
      <c r="B9" s="16"/>
      <c r="C9" s="16"/>
      <c r="D9" s="16"/>
      <c r="E9" s="16"/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s="172" customFormat="1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s="172" customFormat="1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s="172" customFormat="1" ht="13.5" customHeight="1">
      <c r="A12" s="173" t="s">
        <v>16</v>
      </c>
      <c r="B12" s="186">
        <f>B13+B34</f>
        <v>15749.5</v>
      </c>
      <c r="C12" s="186"/>
      <c r="D12" s="187">
        <f>D13+D34</f>
        <v>204743.5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s="172" customFormat="1" ht="13.5" customHeight="1">
      <c r="A13" s="175" t="s">
        <v>17</v>
      </c>
      <c r="B13" s="189">
        <f>B14+B19+B26</f>
        <v>15749.5</v>
      </c>
      <c r="C13" s="189"/>
      <c r="D13" s="190">
        <f>D14+D19+D26</f>
        <v>204743.5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s="172" customFormat="1" ht="13.5" customHeight="1">
      <c r="A14" s="191" t="s">
        <v>18</v>
      </c>
      <c r="B14" s="192">
        <f>SUM(B16:B18)</f>
        <v>15749.5</v>
      </c>
      <c r="C14" s="192"/>
      <c r="D14" s="193">
        <f>SUM(D15:D18)</f>
        <v>204743.5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s="172" customFormat="1" ht="13.5" customHeight="1">
      <c r="A15" s="196" t="s">
        <v>4</v>
      </c>
      <c r="B15" s="201">
        <v>15749.5</v>
      </c>
      <c r="C15" s="197">
        <v>12</v>
      </c>
      <c r="D15" s="198">
        <f t="shared" ref="D15:D16" si="0">B15*C15</f>
        <v>188994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s="172" customFormat="1" ht="13.5" customHeight="1">
      <c r="A16" s="200" t="s">
        <v>144</v>
      </c>
      <c r="B16" s="201">
        <v>15749.5</v>
      </c>
      <c r="C16" s="202">
        <v>1</v>
      </c>
      <c r="D16" s="198">
        <f t="shared" si="0"/>
        <v>15749.5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s="172" customFormat="1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s="172" customFormat="1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s="172" customFormat="1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s="172" customFormat="1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s="172" customFormat="1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s="172" customFormat="1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s="172" customFormat="1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s="172" customFormat="1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s="172" customFormat="1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s="172" customFormat="1" ht="13.5" hidden="1" customHeight="1">
      <c r="A26" s="191" t="s">
        <v>114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s="172" customFormat="1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s="172" customFormat="1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s="172" customFormat="1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s="172" customFormat="1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s="172" customFormat="1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s="172" customFormat="1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s="172" customFormat="1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s="172" customFormat="1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s="172" customFormat="1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s="172" customFormat="1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s="172" customFormat="1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s="172" customFormat="1" ht="13.5" customHeight="1">
      <c r="A38" s="173" t="s">
        <v>23</v>
      </c>
      <c r="B38" s="186">
        <f>B13+B34</f>
        <v>15749.5</v>
      </c>
      <c r="C38" s="186"/>
      <c r="D38" s="187">
        <f>D13+D34</f>
        <v>204743.5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s="172" customFormat="1" ht="13.5" customHeight="1">
      <c r="A39" s="173" t="s">
        <v>115</v>
      </c>
      <c r="B39" s="186"/>
      <c r="C39" s="197"/>
      <c r="D39" s="198">
        <f>D38*0.22</f>
        <v>45043.57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s="172" customFormat="1" ht="15.75" customHeight="1">
      <c r="A40" s="203" t="s">
        <v>25</v>
      </c>
      <c r="B40" s="204">
        <f>SUM(B38:B39)</f>
        <v>15749.5</v>
      </c>
      <c r="C40" s="204"/>
      <c r="D40" s="205">
        <f>SUM(D38:D39)</f>
        <v>249787.07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customHeight="1">
      <c r="A41" s="4"/>
      <c r="B41" s="45"/>
      <c r="C41" s="45"/>
      <c r="D41" s="46"/>
      <c r="E41" s="46"/>
      <c r="F41" s="45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1.75" customHeight="1">
      <c r="A42" s="15" t="s">
        <v>26</v>
      </c>
      <c r="B42" s="47"/>
      <c r="C42" s="48"/>
      <c r="D42" s="4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27" customHeight="1">
      <c r="A43" s="18" t="s">
        <v>27</v>
      </c>
      <c r="B43" s="19" t="s">
        <v>28</v>
      </c>
      <c r="C43" s="19" t="s">
        <v>29</v>
      </c>
      <c r="D43" s="20" t="s">
        <v>30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3.5" customHeight="1">
      <c r="A44" s="165" t="s">
        <v>0</v>
      </c>
      <c r="B44" s="51"/>
      <c r="C44" s="51"/>
      <c r="D44" s="52">
        <f>SUM(D45:D51)</f>
        <v>24000</v>
      </c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8" customHeight="1">
      <c r="A45" s="210" t="s">
        <v>135</v>
      </c>
      <c r="B45" s="37">
        <v>2000</v>
      </c>
      <c r="C45" s="53">
        <v>12</v>
      </c>
      <c r="D45" s="39">
        <f t="shared" ref="D45:D51" si="5">B45*C45</f>
        <v>24000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8" hidden="1" customHeight="1">
      <c r="A46" s="164"/>
      <c r="B46" s="37"/>
      <c r="C46" s="53"/>
      <c r="D46" s="39">
        <f t="shared" si="5"/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8" hidden="1" customHeight="1">
      <c r="A47" s="36"/>
      <c r="B47" s="37"/>
      <c r="C47" s="53"/>
      <c r="D47" s="39">
        <f t="shared" si="5"/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8" hidden="1" customHeight="1">
      <c r="A48" s="36"/>
      <c r="B48" s="37"/>
      <c r="C48" s="53"/>
      <c r="D48" s="39">
        <f t="shared" si="5"/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8" hidden="1" customHeight="1">
      <c r="A49" s="36"/>
      <c r="B49" s="37"/>
      <c r="C49" s="53"/>
      <c r="D49" s="39">
        <f t="shared" si="5"/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8" hidden="1" customHeight="1">
      <c r="A50" s="36"/>
      <c r="B50" s="37"/>
      <c r="C50" s="53"/>
      <c r="D50" s="39">
        <f t="shared" si="5"/>
        <v>0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8" hidden="1" customHeight="1">
      <c r="A51" s="36"/>
      <c r="B51" s="37"/>
      <c r="C51" s="53"/>
      <c r="D51" s="39">
        <f t="shared" si="5"/>
        <v>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8" hidden="1" customHeight="1">
      <c r="A52" s="50" t="s">
        <v>33</v>
      </c>
      <c r="B52" s="54"/>
      <c r="C52" s="55"/>
      <c r="D52" s="56">
        <f>SUM(D53:D59)</f>
        <v>0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8" hidden="1" customHeight="1">
      <c r="A53" s="36"/>
      <c r="B53" s="37"/>
      <c r="C53" s="53"/>
      <c r="D53" s="39">
        <f t="shared" ref="D53:D59" si="6">B53*C53</f>
        <v>0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8" hidden="1" customHeight="1">
      <c r="A54" s="36"/>
      <c r="B54" s="37"/>
      <c r="C54" s="53"/>
      <c r="D54" s="39">
        <f t="shared" si="6"/>
        <v>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8" hidden="1" customHeight="1">
      <c r="A55" s="36"/>
      <c r="B55" s="37"/>
      <c r="C55" s="53"/>
      <c r="D55" s="39">
        <f t="shared" si="6"/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8" hidden="1" customHeight="1">
      <c r="A56" s="36"/>
      <c r="B56" s="37"/>
      <c r="C56" s="53"/>
      <c r="D56" s="39">
        <f t="shared" si="6"/>
        <v>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8" hidden="1" customHeight="1">
      <c r="A57" s="36"/>
      <c r="B57" s="37"/>
      <c r="C57" s="53"/>
      <c r="D57" s="39">
        <f t="shared" si="6"/>
        <v>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8" hidden="1" customHeight="1">
      <c r="A58" s="36"/>
      <c r="B58" s="37"/>
      <c r="C58" s="53"/>
      <c r="D58" s="39">
        <f t="shared" si="6"/>
        <v>0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8" hidden="1" customHeight="1">
      <c r="A59" s="36"/>
      <c r="B59" s="37"/>
      <c r="C59" s="53"/>
      <c r="D59" s="39">
        <f t="shared" si="6"/>
        <v>0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8" hidden="1" customHeight="1">
      <c r="A60" s="50" t="s">
        <v>34</v>
      </c>
      <c r="B60" s="57"/>
      <c r="C60" s="57"/>
      <c r="D60" s="58">
        <f>D61</f>
        <v>0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8" hidden="1" customHeight="1">
      <c r="A61" s="36"/>
      <c r="B61" s="37"/>
      <c r="C61" s="59"/>
      <c r="D61" s="39">
        <f>B61*C61</f>
        <v>0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8" hidden="1" customHeight="1">
      <c r="A62" s="50" t="s">
        <v>35</v>
      </c>
      <c r="B62" s="57"/>
      <c r="C62" s="57"/>
      <c r="D62" s="57">
        <f>SUM(D63:D64)</f>
        <v>0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8" hidden="1" customHeight="1">
      <c r="A63" s="36"/>
      <c r="B63" s="37"/>
      <c r="C63" s="37"/>
      <c r="D63" s="39">
        <f t="shared" ref="D63:D64" si="7">B63*C63</f>
        <v>0</v>
      </c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8" hidden="1" customHeight="1">
      <c r="A64" s="9"/>
      <c r="B64" s="37"/>
      <c r="C64" s="37"/>
      <c r="D64" s="39">
        <f t="shared" si="7"/>
        <v>0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8" hidden="1" customHeight="1">
      <c r="A65" s="50" t="s">
        <v>36</v>
      </c>
      <c r="B65" s="57"/>
      <c r="C65" s="57"/>
      <c r="D65" s="57">
        <f>SUM(D66:D67)</f>
        <v>0</v>
      </c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8" hidden="1" customHeight="1">
      <c r="A66" s="36"/>
      <c r="B66" s="37"/>
      <c r="C66" s="37"/>
      <c r="D66" s="39">
        <f t="shared" ref="D66:D67" si="8">B66*C66</f>
        <v>0</v>
      </c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8" hidden="1" customHeight="1">
      <c r="A67" s="60"/>
      <c r="B67" s="37"/>
      <c r="C67" s="37"/>
      <c r="D67" s="39">
        <f t="shared" si="8"/>
        <v>0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8" customHeight="1">
      <c r="A68" s="61" t="s">
        <v>37</v>
      </c>
      <c r="B68" s="62"/>
      <c r="C68" s="63"/>
      <c r="D68" s="64">
        <f>D44+D52+D60+D62+D65</f>
        <v>24000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8" hidden="1" customHeight="1">
      <c r="A69" s="65"/>
      <c r="B69" s="66"/>
      <c r="C69" s="66"/>
      <c r="D69" s="66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8" hidden="1" customHeight="1">
      <c r="A70" s="15" t="s">
        <v>38</v>
      </c>
      <c r="B70" s="67"/>
      <c r="C70" s="67"/>
      <c r="D70" s="67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spans="1:26" ht="18" hidden="1" customHeight="1">
      <c r="A71" s="69" t="s">
        <v>27</v>
      </c>
      <c r="B71" s="19" t="s">
        <v>39</v>
      </c>
      <c r="C71" s="19" t="s">
        <v>40</v>
      </c>
      <c r="D71" s="70" t="s">
        <v>14</v>
      </c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8" hidden="1" customHeight="1">
      <c r="A72" s="71" t="s">
        <v>41</v>
      </c>
      <c r="B72" s="72"/>
      <c r="C72" s="73"/>
      <c r="D72" s="58">
        <f>D73+D76</f>
        <v>0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8" hidden="1" customHeight="1">
      <c r="A73" s="74" t="s">
        <v>42</v>
      </c>
      <c r="B73" s="75"/>
      <c r="C73" s="76"/>
      <c r="D73" s="77">
        <f>SUM(D74:D75)</f>
        <v>0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8" hidden="1" customHeight="1">
      <c r="A74" s="36"/>
      <c r="B74" s="78"/>
      <c r="C74" s="79"/>
      <c r="D74" s="39">
        <f t="shared" ref="D74:D75" si="9">B74*C74</f>
        <v>0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8" hidden="1" customHeight="1">
      <c r="A75" s="36"/>
      <c r="B75" s="37"/>
      <c r="C75" s="79"/>
      <c r="D75" s="39">
        <f t="shared" si="9"/>
        <v>0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8" hidden="1" customHeight="1">
      <c r="A76" s="74" t="s">
        <v>44</v>
      </c>
      <c r="B76" s="75"/>
      <c r="C76" s="76"/>
      <c r="D76" s="77">
        <f>SUM(D77)</f>
        <v>0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8" hidden="1" customHeight="1">
      <c r="A77" s="36"/>
      <c r="B77" s="78"/>
      <c r="C77" s="79"/>
      <c r="D77" s="39">
        <f t="shared" ref="D77:D79" si="10">B77*C77</f>
        <v>0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8" hidden="1" customHeight="1">
      <c r="A78" s="71" t="s">
        <v>46</v>
      </c>
      <c r="B78" s="80"/>
      <c r="C78" s="79"/>
      <c r="D78" s="58">
        <f t="shared" si="10"/>
        <v>0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8" hidden="1" customHeight="1">
      <c r="A79" s="71" t="s">
        <v>47</v>
      </c>
      <c r="B79" s="80"/>
      <c r="C79" s="79"/>
      <c r="D79" s="58">
        <f t="shared" si="10"/>
        <v>0</v>
      </c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8" hidden="1" customHeight="1">
      <c r="A80" s="71" t="s">
        <v>48</v>
      </c>
      <c r="B80" s="81"/>
      <c r="C80" s="82"/>
      <c r="D80" s="58">
        <v>0</v>
      </c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8" hidden="1" customHeight="1">
      <c r="A81" s="61" t="s">
        <v>25</v>
      </c>
      <c r="B81" s="62"/>
      <c r="C81" s="83"/>
      <c r="D81" s="84">
        <f>D72+D78+D79+D80</f>
        <v>0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8" hidden="1" customHeight="1">
      <c r="A82" s="85"/>
      <c r="B82" s="86"/>
      <c r="C82" s="87"/>
      <c r="D82" s="45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8" hidden="1" customHeight="1">
      <c r="A83" s="85"/>
      <c r="B83" s="86"/>
      <c r="C83" s="87"/>
      <c r="D83" s="45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8" customHeight="1">
      <c r="A84" s="88" t="s">
        <v>49</v>
      </c>
      <c r="B84" s="89"/>
      <c r="C84" s="90"/>
      <c r="D84" s="89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1:26" ht="13.5" customHeight="1">
      <c r="A85" s="92" t="s">
        <v>50</v>
      </c>
      <c r="B85" s="93"/>
      <c r="C85" s="93"/>
      <c r="D85" s="93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s="172" customFormat="1" ht="44.25" customHeight="1">
      <c r="A86" s="206" t="s">
        <v>51</v>
      </c>
      <c r="B86" s="182" t="s">
        <v>12</v>
      </c>
      <c r="C86" s="182" t="s">
        <v>52</v>
      </c>
      <c r="D86" s="207" t="s">
        <v>14</v>
      </c>
      <c r="E86" s="208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s="172" customFormat="1" ht="13.5" customHeight="1">
      <c r="A87" s="175" t="s">
        <v>53</v>
      </c>
      <c r="B87" s="189">
        <f>SUM(B88:B98)</f>
        <v>322158.82000000007</v>
      </c>
      <c r="C87" s="209"/>
      <c r="D87" s="190">
        <f>SUM(D88:D98)</f>
        <v>3865905.84</v>
      </c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</row>
    <row r="88" spans="1:26" s="172" customFormat="1" ht="13.5" customHeight="1">
      <c r="A88" s="210" t="s">
        <v>141</v>
      </c>
      <c r="B88" s="201">
        <v>31888.799999999999</v>
      </c>
      <c r="C88" s="201">
        <f t="shared" ref="C88:C100" si="11">$B$7</f>
        <v>12</v>
      </c>
      <c r="D88" s="198">
        <f t="shared" ref="D88:D98" si="12">B88*C88</f>
        <v>382665.6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s="172" customFormat="1" ht="13.5" customHeight="1">
      <c r="A89" s="210" t="s">
        <v>275</v>
      </c>
      <c r="B89" s="201">
        <v>29529.360000000001</v>
      </c>
      <c r="C89" s="201">
        <v>12</v>
      </c>
      <c r="D89" s="198">
        <f t="shared" si="12"/>
        <v>354352.32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s="172" customFormat="1" ht="13.5" customHeight="1">
      <c r="A90" s="200" t="s">
        <v>142</v>
      </c>
      <c r="B90" s="201">
        <v>28128.05</v>
      </c>
      <c r="C90" s="201">
        <f t="shared" si="11"/>
        <v>12</v>
      </c>
      <c r="D90" s="198">
        <f t="shared" si="12"/>
        <v>337536.6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s="172" customFormat="1" ht="13.5" customHeight="1">
      <c r="A91" s="210" t="s">
        <v>143</v>
      </c>
      <c r="B91" s="201">
        <v>26790.5</v>
      </c>
      <c r="C91" s="201">
        <f t="shared" si="11"/>
        <v>12</v>
      </c>
      <c r="D91" s="198">
        <f t="shared" si="12"/>
        <v>321486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s="172" customFormat="1" ht="13.5" customHeight="1">
      <c r="A92" s="210" t="s">
        <v>3</v>
      </c>
      <c r="B92" s="201">
        <v>22722.5</v>
      </c>
      <c r="C92" s="201">
        <v>12</v>
      </c>
      <c r="D92" s="198">
        <f t="shared" si="12"/>
        <v>272670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s="172" customFormat="1" ht="13.5" customHeight="1">
      <c r="A93" s="210" t="s">
        <v>276</v>
      </c>
      <c r="B93" s="201">
        <v>22020.2</v>
      </c>
      <c r="C93" s="201">
        <v>12</v>
      </c>
      <c r="D93" s="198">
        <f t="shared" si="12"/>
        <v>264242.40000000002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s="172" customFormat="1" ht="13.5" customHeight="1">
      <c r="A94" s="200" t="s">
        <v>19</v>
      </c>
      <c r="B94" s="201">
        <v>161079.41</v>
      </c>
      <c r="C94" s="201">
        <f t="shared" si="11"/>
        <v>12</v>
      </c>
      <c r="D94" s="198">
        <f t="shared" si="12"/>
        <v>1932952.92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s="172" customFormat="1" ht="13.5" hidden="1" customHeight="1">
      <c r="A95" s="200"/>
      <c r="B95" s="201"/>
      <c r="C95" s="201">
        <f t="shared" si="11"/>
        <v>12</v>
      </c>
      <c r="D95" s="198">
        <f t="shared" si="12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s="172" customFormat="1" ht="13.5" hidden="1" customHeight="1">
      <c r="A96" s="200"/>
      <c r="B96" s="201"/>
      <c r="C96" s="201">
        <f t="shared" si="11"/>
        <v>12</v>
      </c>
      <c r="D96" s="198">
        <f t="shared" si="12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s="172" customFormat="1" ht="13.5" hidden="1" customHeight="1">
      <c r="A97" s="200"/>
      <c r="B97" s="201"/>
      <c r="C97" s="201">
        <f t="shared" si="11"/>
        <v>12</v>
      </c>
      <c r="D97" s="198">
        <f t="shared" si="12"/>
        <v>0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s="172" customFormat="1" ht="13.5" hidden="1" customHeight="1">
      <c r="A98" s="200"/>
      <c r="B98" s="201"/>
      <c r="C98" s="201">
        <f t="shared" si="11"/>
        <v>12</v>
      </c>
      <c r="D98" s="198">
        <f t="shared" si="12"/>
        <v>0</v>
      </c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s="172" customFormat="1" ht="13.5" customHeight="1">
      <c r="A99" s="175" t="s">
        <v>58</v>
      </c>
      <c r="B99" s="211">
        <f>B100+B101+B102+B103</f>
        <v>90258</v>
      </c>
      <c r="C99" s="209"/>
      <c r="D99" s="212">
        <f>SUM(D101:D107)</f>
        <v>888936</v>
      </c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</row>
    <row r="100" spans="1:26" s="172" customFormat="1" ht="13.5" customHeight="1">
      <c r="A100" s="200" t="s">
        <v>57</v>
      </c>
      <c r="B100" s="201">
        <v>16180</v>
      </c>
      <c r="C100" s="201">
        <f t="shared" si="11"/>
        <v>12</v>
      </c>
      <c r="D100" s="198">
        <f t="shared" ref="D100" si="13">B100*C100</f>
        <v>194160</v>
      </c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</row>
    <row r="101" spans="1:26" s="172" customFormat="1" ht="13.5" customHeight="1">
      <c r="A101" s="200" t="s">
        <v>116</v>
      </c>
      <c r="B101" s="201">
        <v>13724.5</v>
      </c>
      <c r="C101" s="201">
        <f t="shared" ref="C101:C107" si="14">$B$7</f>
        <v>12</v>
      </c>
      <c r="D101" s="198">
        <f t="shared" ref="D101:D107" si="15">B101*C101</f>
        <v>164694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s="172" customFormat="1" ht="13.5" customHeight="1">
      <c r="A102" s="210" t="s">
        <v>136</v>
      </c>
      <c r="B102" s="201">
        <v>15224.5</v>
      </c>
      <c r="C102" s="201">
        <f t="shared" si="14"/>
        <v>12</v>
      </c>
      <c r="D102" s="198">
        <f t="shared" si="15"/>
        <v>182694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s="172" customFormat="1" ht="13.5" customHeight="1">
      <c r="A103" s="200" t="s">
        <v>19</v>
      </c>
      <c r="B103" s="201">
        <v>45129</v>
      </c>
      <c r="C103" s="201">
        <f t="shared" si="14"/>
        <v>12</v>
      </c>
      <c r="D103" s="198">
        <f t="shared" si="15"/>
        <v>541548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s="172" customFormat="1" ht="13.5" hidden="1" customHeight="1">
      <c r="A104" s="200"/>
      <c r="B104" s="201"/>
      <c r="C104" s="201">
        <f t="shared" si="14"/>
        <v>12</v>
      </c>
      <c r="D104" s="198">
        <f t="shared" si="15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s="172" customFormat="1" ht="13.5" hidden="1" customHeight="1">
      <c r="A105" s="200"/>
      <c r="B105" s="201"/>
      <c r="C105" s="201">
        <f t="shared" si="14"/>
        <v>12</v>
      </c>
      <c r="D105" s="198">
        <f t="shared" si="15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s="172" customFormat="1" ht="13.5" hidden="1" customHeight="1">
      <c r="A106" s="200"/>
      <c r="B106" s="201"/>
      <c r="C106" s="201">
        <f t="shared" si="14"/>
        <v>12</v>
      </c>
      <c r="D106" s="198">
        <f t="shared" si="15"/>
        <v>0</v>
      </c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s="172" customFormat="1" ht="13.5" hidden="1" customHeight="1">
      <c r="A107" s="200"/>
      <c r="B107" s="201"/>
      <c r="C107" s="201">
        <f t="shared" si="14"/>
        <v>12</v>
      </c>
      <c r="D107" s="198">
        <f t="shared" si="15"/>
        <v>0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s="172" customFormat="1" ht="13.5" customHeight="1">
      <c r="A108" s="173" t="s">
        <v>23</v>
      </c>
      <c r="B108" s="186">
        <f>B87+B99</f>
        <v>412416.82000000007</v>
      </c>
      <c r="C108" s="186"/>
      <c r="D108" s="187">
        <f>D87+D99</f>
        <v>4754841.84</v>
      </c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s="172" customFormat="1" ht="13.5" customHeight="1">
      <c r="A109" s="173" t="s">
        <v>117</v>
      </c>
      <c r="B109" s="186"/>
      <c r="C109" s="202"/>
      <c r="D109" s="190">
        <f>D108*0.22</f>
        <v>1046065.2047999999</v>
      </c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s="172" customFormat="1" ht="15.75" customHeight="1">
      <c r="A110" s="203" t="s">
        <v>25</v>
      </c>
      <c r="B110" s="204"/>
      <c r="C110" s="204"/>
      <c r="D110" s="213">
        <f>D108+D109</f>
        <v>5800907.0448000003</v>
      </c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s="172" customFormat="1" ht="13.5" customHeight="1">
      <c r="A111" s="214"/>
      <c r="B111" s="215"/>
      <c r="C111" s="215"/>
      <c r="D111" s="215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</row>
    <row r="112" spans="1:26" ht="21.75" customHeight="1">
      <c r="A112" s="15" t="s">
        <v>62</v>
      </c>
      <c r="B112" s="67"/>
      <c r="C112" s="101"/>
      <c r="D112" s="6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s="172" customFormat="1" ht="25.5" customHeight="1">
      <c r="A113" s="206" t="s">
        <v>27</v>
      </c>
      <c r="B113" s="182" t="s">
        <v>28</v>
      </c>
      <c r="C113" s="182" t="s">
        <v>40</v>
      </c>
      <c r="D113" s="207" t="s">
        <v>14</v>
      </c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</row>
    <row r="114" spans="1:26" s="172" customFormat="1" ht="25.5" customHeight="1">
      <c r="A114" s="216" t="s">
        <v>63</v>
      </c>
      <c r="B114" s="217"/>
      <c r="C114" s="217"/>
      <c r="D114" s="218">
        <f>SUM(D115:D118)</f>
        <v>250000</v>
      </c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</row>
    <row r="115" spans="1:26" s="172" customFormat="1" ht="24.75" customHeight="1">
      <c r="A115" s="200" t="s">
        <v>32</v>
      </c>
      <c r="B115" s="201">
        <v>35000</v>
      </c>
      <c r="C115" s="197">
        <v>2</v>
      </c>
      <c r="D115" s="198">
        <f t="shared" ref="D115:D118" si="16">B115*C115</f>
        <v>70000</v>
      </c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s="172" customFormat="1" ht="13.5" customHeight="1">
      <c r="A116" s="210" t="s">
        <v>135</v>
      </c>
      <c r="B116" s="201">
        <v>180000</v>
      </c>
      <c r="C116" s="197">
        <v>1</v>
      </c>
      <c r="D116" s="198">
        <f t="shared" si="16"/>
        <v>180000</v>
      </c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s="172" customFormat="1" ht="13.5" hidden="1" customHeight="1">
      <c r="A117" s="200"/>
      <c r="B117" s="201"/>
      <c r="C117" s="197"/>
      <c r="D117" s="198">
        <f t="shared" si="16"/>
        <v>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s="172" customFormat="1" ht="13.5" hidden="1" customHeight="1">
      <c r="A118" s="200"/>
      <c r="B118" s="201"/>
      <c r="C118" s="197"/>
      <c r="D118" s="198">
        <f t="shared" si="16"/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s="172" customFormat="1" ht="13.5" hidden="1" customHeight="1">
      <c r="A119" s="216" t="s">
        <v>64</v>
      </c>
      <c r="B119" s="189"/>
      <c r="C119" s="189"/>
      <c r="D119" s="190">
        <f>SUM(D120:D124)</f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s="172" customFormat="1" ht="13.5" hidden="1" customHeight="1">
      <c r="A120" s="200"/>
      <c r="B120" s="201"/>
      <c r="C120" s="197"/>
      <c r="D120" s="198">
        <f t="shared" ref="D120:D124" si="17">B120*C120</f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s="172" customFormat="1" ht="13.5" hidden="1" customHeight="1">
      <c r="A121" s="219"/>
      <c r="B121" s="201"/>
      <c r="C121" s="197"/>
      <c r="D121" s="198">
        <f t="shared" si="17"/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s="172" customFormat="1" ht="13.5" hidden="1" customHeight="1">
      <c r="A122" s="219"/>
      <c r="B122" s="201"/>
      <c r="C122" s="197"/>
      <c r="D122" s="198">
        <f t="shared" si="17"/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s="172" customFormat="1" ht="13.5" hidden="1" customHeight="1">
      <c r="A123" s="219"/>
      <c r="B123" s="201"/>
      <c r="C123" s="197"/>
      <c r="D123" s="198">
        <f t="shared" si="17"/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s="172" customFormat="1" ht="13.5" hidden="1" customHeight="1">
      <c r="A124" s="219"/>
      <c r="B124" s="201"/>
      <c r="C124" s="197"/>
      <c r="D124" s="198">
        <f t="shared" si="17"/>
        <v>0</v>
      </c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s="172" customFormat="1" ht="13.5" hidden="1" customHeight="1">
      <c r="A125" s="216" t="s">
        <v>65</v>
      </c>
      <c r="B125" s="189"/>
      <c r="C125" s="189"/>
      <c r="D125" s="189">
        <f>SUM(D126:D127)</f>
        <v>0</v>
      </c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s="172" customFormat="1" ht="13.5" hidden="1" customHeight="1">
      <c r="A126" s="220"/>
      <c r="B126" s="201"/>
      <c r="C126" s="201"/>
      <c r="D126" s="198">
        <f t="shared" ref="D126:D127" si="18">B126*C126</f>
        <v>0</v>
      </c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</row>
    <row r="127" spans="1:26" s="172" customFormat="1" ht="13.5" hidden="1" customHeight="1">
      <c r="A127" s="220"/>
      <c r="B127" s="201"/>
      <c r="C127" s="201"/>
      <c r="D127" s="198">
        <f t="shared" si="18"/>
        <v>0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s="172" customFormat="1" ht="15.75" customHeight="1">
      <c r="A128" s="178" t="s">
        <v>25</v>
      </c>
      <c r="B128" s="221"/>
      <c r="C128" s="221"/>
      <c r="D128" s="213">
        <f>D114+D119+D125</f>
        <v>250000</v>
      </c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s="172" customFormat="1" ht="13.5" customHeight="1">
      <c r="A129" s="177"/>
      <c r="B129" s="215"/>
      <c r="C129" s="222"/>
      <c r="D129" s="215"/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s="172" customFormat="1" ht="21.75" customHeight="1">
      <c r="A130" s="223" t="s">
        <v>66</v>
      </c>
      <c r="B130" s="224"/>
      <c r="C130" s="225"/>
      <c r="D130" s="224"/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6"/>
      <c r="Y130" s="226"/>
      <c r="Z130" s="226"/>
    </row>
    <row r="131" spans="1:26" s="172" customFormat="1" ht="23.25" customHeight="1">
      <c r="A131" s="206" t="s">
        <v>27</v>
      </c>
      <c r="B131" s="182" t="s">
        <v>28</v>
      </c>
      <c r="C131" s="182" t="s">
        <v>40</v>
      </c>
      <c r="D131" s="207" t="s">
        <v>14</v>
      </c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s="172" customFormat="1" ht="13.5" hidden="1" customHeight="1">
      <c r="A132" s="227" t="s">
        <v>67</v>
      </c>
      <c r="B132" s="228"/>
      <c r="C132" s="228"/>
      <c r="D132" s="190">
        <v>0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s="172" customFormat="1" ht="13.5" customHeight="1">
      <c r="A133" s="227" t="s">
        <v>68</v>
      </c>
      <c r="B133" s="228"/>
      <c r="C133" s="228"/>
      <c r="D133" s="190">
        <f>SUM(D134:D140)</f>
        <v>545000.15999999992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s="172" customFormat="1" ht="13.5" customHeight="1">
      <c r="A134" s="229" t="s">
        <v>137</v>
      </c>
      <c r="B134" s="230">
        <v>7916.67</v>
      </c>
      <c r="C134" s="231">
        <v>12</v>
      </c>
      <c r="D134" s="198">
        <f>B134*C134</f>
        <v>95000.040000000008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s="172" customFormat="1" ht="13.5" customHeight="1">
      <c r="A135" s="232" t="s">
        <v>70</v>
      </c>
      <c r="B135" s="233">
        <v>4166.67</v>
      </c>
      <c r="C135" s="234">
        <v>12</v>
      </c>
      <c r="D135" s="198">
        <f>B135*C135</f>
        <v>50000.04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s="172" customFormat="1" ht="13.5" customHeight="1">
      <c r="A136" s="232" t="s">
        <v>71</v>
      </c>
      <c r="B136" s="233">
        <v>33333.339999999997</v>
      </c>
      <c r="C136" s="234">
        <f>$B$7</f>
        <v>12</v>
      </c>
      <c r="D136" s="198">
        <f>B136*C136</f>
        <v>400000.07999999996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s="172" customFormat="1" ht="13.5" hidden="1" customHeight="1">
      <c r="A137" s="232"/>
      <c r="B137" s="235"/>
      <c r="C137" s="217"/>
      <c r="D137" s="190">
        <f>SUM(D138:D140)</f>
        <v>0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s="172" customFormat="1" ht="13.5" hidden="1" customHeight="1">
      <c r="A138" s="232"/>
      <c r="B138" s="233"/>
      <c r="C138" s="236"/>
      <c r="D138" s="198">
        <f t="shared" ref="D138:D140" si="19">B138*C138</f>
        <v>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s="172" customFormat="1" ht="13.5" hidden="1" customHeight="1">
      <c r="A139" s="232"/>
      <c r="B139" s="233"/>
      <c r="C139" s="236"/>
      <c r="D139" s="198">
        <f t="shared" si="19"/>
        <v>0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s="172" customFormat="1" ht="13.5" hidden="1" customHeight="1">
      <c r="A140" s="232"/>
      <c r="B140" s="233"/>
      <c r="C140" s="236"/>
      <c r="D140" s="198">
        <f t="shared" si="19"/>
        <v>0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s="172" customFormat="1" ht="13.5" customHeight="1">
      <c r="A141" s="173" t="s">
        <v>72</v>
      </c>
      <c r="B141" s="217"/>
      <c r="C141" s="217"/>
      <c r="D141" s="190">
        <f>SUM(D142:D144)</f>
        <v>14760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s="172" customFormat="1" ht="13.5" hidden="1" customHeight="1">
      <c r="A142" s="232"/>
      <c r="B142" s="233"/>
      <c r="C142" s="234"/>
      <c r="D142" s="198">
        <f t="shared" ref="D142:D144" si="20">B142*C142</f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s="172" customFormat="1" ht="13.5" customHeight="1">
      <c r="A143" s="232" t="s">
        <v>277</v>
      </c>
      <c r="B143" s="233">
        <v>1230</v>
      </c>
      <c r="C143" s="234">
        <f t="shared" ref="C143" si="21">$B$7</f>
        <v>12</v>
      </c>
      <c r="D143" s="198">
        <f t="shared" si="20"/>
        <v>14760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s="172" customFormat="1" ht="13.5" hidden="1" customHeight="1">
      <c r="A144" s="232"/>
      <c r="B144" s="233"/>
      <c r="C144" s="236"/>
      <c r="D144" s="198">
        <f t="shared" si="20"/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s="172" customFormat="1" ht="13.5" hidden="1" customHeight="1">
      <c r="A145" s="227" t="s">
        <v>75</v>
      </c>
      <c r="B145" s="237"/>
      <c r="C145" s="238"/>
      <c r="D145" s="190">
        <f>SUM(D146)</f>
        <v>0</v>
      </c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s="172" customFormat="1" ht="13.5" hidden="1" customHeight="1">
      <c r="A146" s="232"/>
      <c r="B146" s="239"/>
      <c r="C146" s="240"/>
      <c r="D146" s="198">
        <f>B146*C146</f>
        <v>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s="172" customFormat="1" ht="13.5" hidden="1" customHeight="1">
      <c r="A147" s="173" t="s">
        <v>77</v>
      </c>
      <c r="B147" s="237"/>
      <c r="C147" s="237"/>
      <c r="D147" s="186">
        <f>SUM(D148:D149)</f>
        <v>0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s="172" customFormat="1" ht="13.5" hidden="1" customHeight="1">
      <c r="A148" s="241"/>
      <c r="B148" s="237"/>
      <c r="C148" s="238"/>
      <c r="D148" s="198">
        <f t="shared" ref="D148:D149" si="22">B148*C148</f>
        <v>0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s="172" customFormat="1" ht="13.5" hidden="1" customHeight="1">
      <c r="A149" s="173"/>
      <c r="B149" s="236"/>
      <c r="C149" s="236"/>
      <c r="D149" s="198">
        <f t="shared" si="22"/>
        <v>0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s="172" customFormat="1" ht="13.5" customHeight="1">
      <c r="A150" s="173" t="s">
        <v>79</v>
      </c>
      <c r="B150" s="186"/>
      <c r="C150" s="242"/>
      <c r="D150" s="190">
        <f>SUM(D151:D154)</f>
        <v>30000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s="172" customFormat="1" ht="13.5" customHeight="1">
      <c r="A151" s="241" t="s">
        <v>1</v>
      </c>
      <c r="B151" s="237">
        <v>2500</v>
      </c>
      <c r="C151" s="238">
        <f>$B$7</f>
        <v>12</v>
      </c>
      <c r="D151" s="198">
        <f t="shared" ref="D151:D154" si="23">B151*C151</f>
        <v>30000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s="172" customFormat="1" ht="13.5" hidden="1" customHeight="1">
      <c r="A152" s="232"/>
      <c r="B152" s="239"/>
      <c r="C152" s="240"/>
      <c r="D152" s="198">
        <f t="shared" si="23"/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s="172" customFormat="1" ht="13.5" hidden="1" customHeight="1">
      <c r="A153" s="232"/>
      <c r="B153" s="239"/>
      <c r="C153" s="240"/>
      <c r="D153" s="198">
        <f t="shared" si="23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s="172" customFormat="1" ht="13.5" hidden="1" customHeight="1">
      <c r="A154" s="232"/>
      <c r="B154" s="239"/>
      <c r="C154" s="240"/>
      <c r="D154" s="198">
        <f t="shared" si="23"/>
        <v>0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s="172" customFormat="1" ht="13.5" customHeight="1">
      <c r="A155" s="173" t="s">
        <v>80</v>
      </c>
      <c r="B155" s="186"/>
      <c r="C155" s="242"/>
      <c r="D155" s="190">
        <f>SUM(D156:D157)</f>
        <v>67848.72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s="172" customFormat="1" ht="13.5" customHeight="1">
      <c r="A156" s="243" t="s">
        <v>138</v>
      </c>
      <c r="B156" s="201">
        <v>5654.06</v>
      </c>
      <c r="C156" s="238">
        <f>$B$7</f>
        <v>12</v>
      </c>
      <c r="D156" s="198">
        <f t="shared" ref="D156:D157" si="24">B156*C156</f>
        <v>67848.72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s="172" customFormat="1" ht="13.5" hidden="1" customHeight="1">
      <c r="A157" s="241"/>
      <c r="B157" s="237"/>
      <c r="C157" s="238"/>
      <c r="D157" s="198">
        <f t="shared" si="24"/>
        <v>0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s="172" customFormat="1" ht="13.5" hidden="1" customHeight="1">
      <c r="A158" s="173" t="s">
        <v>82</v>
      </c>
      <c r="B158" s="186"/>
      <c r="C158" s="242"/>
      <c r="D158" s="190">
        <f>SUM(D159)</f>
        <v>0</v>
      </c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s="172" customFormat="1" ht="13.5" hidden="1" customHeight="1">
      <c r="A159" s="241" t="s">
        <v>83</v>
      </c>
      <c r="B159" s="237"/>
      <c r="C159" s="238"/>
      <c r="D159" s="198">
        <f>B159*C159</f>
        <v>0</v>
      </c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s="172" customFormat="1" ht="13.5" hidden="1" customHeight="1">
      <c r="A160" s="241"/>
      <c r="B160" s="237"/>
      <c r="C160" s="238"/>
      <c r="D160" s="198"/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s="172" customFormat="1" ht="13.5" hidden="1" customHeight="1">
      <c r="A161" s="173" t="s">
        <v>84</v>
      </c>
      <c r="B161" s="186"/>
      <c r="C161" s="242"/>
      <c r="D161" s="190">
        <f>SUM(D162:D163)</f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s="172" customFormat="1" ht="13.5" hidden="1" customHeight="1">
      <c r="A162" s="241" t="s">
        <v>85</v>
      </c>
      <c r="B162" s="237"/>
      <c r="C162" s="238"/>
      <c r="D162" s="198">
        <f t="shared" ref="D162:D163" si="25">B162*C162</f>
        <v>0</v>
      </c>
      <c r="E162" s="177"/>
      <c r="F162" s="177"/>
      <c r="G162" s="177">
        <f>8048.2+50299+9501.58</f>
        <v>67848.78</v>
      </c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s="172" customFormat="1" ht="13.5" hidden="1" customHeight="1">
      <c r="A163" s="241"/>
      <c r="B163" s="237"/>
      <c r="C163" s="238"/>
      <c r="D163" s="198">
        <f t="shared" si="25"/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s="172" customFormat="1" ht="13.5" hidden="1" customHeight="1">
      <c r="A164" s="173" t="s">
        <v>48</v>
      </c>
      <c r="B164" s="186"/>
      <c r="C164" s="242"/>
      <c r="D164" s="190">
        <f>SUM(D165:D167)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s="172" customFormat="1" ht="13.5" hidden="1" customHeight="1">
      <c r="A165" s="241" t="s">
        <v>2</v>
      </c>
      <c r="B165" s="237"/>
      <c r="C165" s="238"/>
      <c r="D165" s="198">
        <f t="shared" ref="D165:D167" si="26">B165*C165</f>
        <v>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s="172" customFormat="1" ht="13.5" hidden="1" customHeight="1">
      <c r="A166" s="241"/>
      <c r="B166" s="237"/>
      <c r="C166" s="238"/>
      <c r="D166" s="198">
        <f t="shared" si="26"/>
        <v>0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s="172" customFormat="1" ht="13.5" hidden="1" customHeight="1">
      <c r="A167" s="241"/>
      <c r="B167" s="237"/>
      <c r="C167" s="238"/>
      <c r="D167" s="198">
        <f t="shared" si="26"/>
        <v>0</v>
      </c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s="172" customFormat="1" ht="15.75" customHeight="1">
      <c r="A168" s="203" t="s">
        <v>25</v>
      </c>
      <c r="B168" s="204"/>
      <c r="C168" s="244"/>
      <c r="D168" s="213">
        <f>D132+D137+D133+D141+D145+D147+D150+D155+D158+D161+D164</f>
        <v>657608.87999999989</v>
      </c>
      <c r="E168" s="177"/>
      <c r="F168" s="177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s="172" customFormat="1" ht="13.5" customHeight="1">
      <c r="A169" s="177"/>
      <c r="B169" s="222"/>
      <c r="C169" s="222"/>
      <c r="D169" s="222"/>
      <c r="E169" s="222"/>
      <c r="F169" s="222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13.5" customHeight="1">
      <c r="A170" s="11"/>
      <c r="B170" s="109"/>
      <c r="C170" s="109"/>
      <c r="D170" s="109"/>
      <c r="E170" s="109"/>
      <c r="F170" s="109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21.75" customHeight="1">
      <c r="A171" s="92" t="s">
        <v>86</v>
      </c>
      <c r="B171" s="17"/>
      <c r="C171" s="17"/>
      <c r="D171" s="17"/>
      <c r="E171" s="126"/>
      <c r="F171" s="93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21.75" customHeight="1">
      <c r="A172" s="92" t="s">
        <v>87</v>
      </c>
      <c r="B172" s="17"/>
      <c r="C172" s="17"/>
      <c r="D172" s="17"/>
      <c r="E172" s="126"/>
      <c r="F172" s="93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s="172" customFormat="1" ht="15.75" customHeight="1">
      <c r="A173" s="168" t="s">
        <v>88</v>
      </c>
      <c r="B173" s="245" t="s">
        <v>89</v>
      </c>
      <c r="C173" s="177"/>
      <c r="D173" s="177"/>
      <c r="F173" s="222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s="172" customFormat="1" ht="13.5" customHeight="1">
      <c r="A174" s="241" t="s">
        <v>90</v>
      </c>
      <c r="B174" s="246">
        <f>D40</f>
        <v>249787.07</v>
      </c>
      <c r="C174" s="177"/>
      <c r="D174" s="177"/>
      <c r="F174" s="222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s="172" customFormat="1" ht="13.5" customHeight="1">
      <c r="A175" s="241" t="s">
        <v>91</v>
      </c>
      <c r="B175" s="246">
        <v>11516072.68</v>
      </c>
      <c r="C175" s="177"/>
      <c r="D175" s="177"/>
      <c r="F175" s="222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s="172" customFormat="1" ht="15.75" customHeight="1">
      <c r="A176" s="203" t="s">
        <v>92</v>
      </c>
      <c r="B176" s="205">
        <f>B174/B175</f>
        <v>2.1690299891368871E-2</v>
      </c>
      <c r="C176" s="177"/>
      <c r="D176" s="177"/>
      <c r="F176" s="222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s="172" customFormat="1" ht="13.5" customHeight="1">
      <c r="A177" s="247"/>
      <c r="B177" s="177"/>
      <c r="C177" s="177"/>
      <c r="D177" s="177"/>
      <c r="F177" s="222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</row>
    <row r="178" spans="1:26" s="172" customFormat="1" ht="21.75" customHeight="1">
      <c r="A178" s="248" t="s">
        <v>93</v>
      </c>
      <c r="B178" s="226"/>
      <c r="C178" s="226"/>
      <c r="D178" s="226"/>
      <c r="E178" s="249"/>
      <c r="F178" s="225"/>
      <c r="G178" s="226"/>
      <c r="H178" s="226"/>
      <c r="I178" s="226"/>
      <c r="J178" s="226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6"/>
      <c r="X178" s="226"/>
      <c r="Y178" s="226"/>
      <c r="Z178" s="226"/>
    </row>
    <row r="179" spans="1:26" s="172" customFormat="1" ht="46.5" customHeight="1">
      <c r="A179" s="181" t="s">
        <v>88</v>
      </c>
      <c r="B179" s="182" t="s">
        <v>14</v>
      </c>
      <c r="C179" s="182" t="s">
        <v>94</v>
      </c>
      <c r="D179" s="250" t="s">
        <v>95</v>
      </c>
      <c r="E179" s="251" t="s">
        <v>96</v>
      </c>
      <c r="F179" s="252" t="s">
        <v>96</v>
      </c>
      <c r="G179" s="253"/>
      <c r="H179" s="253"/>
      <c r="I179" s="253"/>
      <c r="J179" s="253"/>
      <c r="K179" s="253"/>
      <c r="L179" s="253"/>
      <c r="M179" s="253"/>
      <c r="N179" s="253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</row>
    <row r="180" spans="1:26" s="172" customFormat="1" ht="13.5" customHeight="1">
      <c r="A180" s="173" t="s">
        <v>97</v>
      </c>
      <c r="B180" s="186"/>
      <c r="C180" s="242"/>
      <c r="D180" s="254"/>
      <c r="E180" s="255"/>
      <c r="F180" s="256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s="172" customFormat="1" ht="13.5" customHeight="1">
      <c r="A181" s="241" t="s">
        <v>98</v>
      </c>
      <c r="B181" s="233">
        <f>D40</f>
        <v>249787.07</v>
      </c>
      <c r="C181" s="257" t="s">
        <v>99</v>
      </c>
      <c r="D181" s="258">
        <f t="shared" ref="D181:D183" si="27">B181</f>
        <v>249787.07</v>
      </c>
      <c r="E181" s="259">
        <f>D181/B4/B5</f>
        <v>119.62982279693487</v>
      </c>
      <c r="F181" s="260">
        <f t="shared" ref="F181:F183" si="28">E181</f>
        <v>119.62982279693487</v>
      </c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s="172" customFormat="1" ht="13.5" customHeight="1">
      <c r="A182" s="241" t="s">
        <v>100</v>
      </c>
      <c r="B182" s="233">
        <f>D68</f>
        <v>24000</v>
      </c>
      <c r="C182" s="257" t="s">
        <v>99</v>
      </c>
      <c r="D182" s="258">
        <f t="shared" si="27"/>
        <v>24000</v>
      </c>
      <c r="E182" s="259">
        <f>B182/B4/B5</f>
        <v>11.494252873563218</v>
      </c>
      <c r="F182" s="260">
        <f t="shared" si="28"/>
        <v>11.494252873563218</v>
      </c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s="172" customFormat="1" ht="13.5" customHeight="1">
      <c r="A183" s="241" t="s">
        <v>101</v>
      </c>
      <c r="B183" s="233">
        <f>D81</f>
        <v>0</v>
      </c>
      <c r="C183" s="257" t="s">
        <v>99</v>
      </c>
      <c r="D183" s="258">
        <f t="shared" si="27"/>
        <v>0</v>
      </c>
      <c r="E183" s="259">
        <f>B183/B4/B5</f>
        <v>0</v>
      </c>
      <c r="F183" s="260">
        <f t="shared" si="28"/>
        <v>0</v>
      </c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s="172" customFormat="1" ht="13.5" customHeight="1">
      <c r="A184" s="261" t="s">
        <v>102</v>
      </c>
      <c r="B184" s="186">
        <f>SUM(B181:B183)</f>
        <v>273787.07</v>
      </c>
      <c r="C184" s="186"/>
      <c r="D184" s="262">
        <f t="shared" ref="D184:F184" si="29">SUM(D181:D183)</f>
        <v>273787.07</v>
      </c>
      <c r="E184" s="263">
        <f t="shared" si="29"/>
        <v>131.12407567049809</v>
      </c>
      <c r="F184" s="187">
        <f t="shared" si="29"/>
        <v>131.12407567049809</v>
      </c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s="172" customFormat="1" ht="13.5" customHeight="1">
      <c r="A185" s="173" t="s">
        <v>103</v>
      </c>
      <c r="B185" s="186"/>
      <c r="C185" s="242"/>
      <c r="D185" s="254"/>
      <c r="E185" s="255"/>
      <c r="F185" s="264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s="172" customFormat="1" ht="13.5" customHeight="1">
      <c r="A186" s="241" t="s">
        <v>98</v>
      </c>
      <c r="B186" s="237">
        <f>D110</f>
        <v>5800907.0448000003</v>
      </c>
      <c r="C186" s="237">
        <f t="shared" ref="C186:C188" si="30">$B$176</f>
        <v>2.1690299891368871E-2</v>
      </c>
      <c r="D186" s="258">
        <f t="shared" ref="D186:D188" si="31">B186*C186</f>
        <v>125823.41344366636</v>
      </c>
      <c r="E186" s="259">
        <f>D186/B4/B5</f>
        <v>60.260255480683121</v>
      </c>
      <c r="F186" s="260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s="172" customFormat="1" ht="13.5" customHeight="1">
      <c r="A187" s="241" t="s">
        <v>100</v>
      </c>
      <c r="B187" s="237">
        <f>D128</f>
        <v>250000</v>
      </c>
      <c r="C187" s="237">
        <f t="shared" si="30"/>
        <v>2.1690299891368871E-2</v>
      </c>
      <c r="D187" s="258">
        <f t="shared" si="31"/>
        <v>5422.5749728422179</v>
      </c>
      <c r="E187" s="259">
        <f>D187/B4/B5</f>
        <v>2.597018665154319</v>
      </c>
      <c r="F187" s="260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s="172" customFormat="1" ht="13.5" customHeight="1">
      <c r="A188" s="241" t="s">
        <v>104</v>
      </c>
      <c r="B188" s="237">
        <f>D168</f>
        <v>657608.87999999989</v>
      </c>
      <c r="C188" s="237">
        <f t="shared" si="30"/>
        <v>2.1690299891368871E-2</v>
      </c>
      <c r="D188" s="258">
        <f t="shared" si="31"/>
        <v>14263.733818427203</v>
      </c>
      <c r="E188" s="259">
        <f>D188/B4/B5</f>
        <v>6.8312901429249058</v>
      </c>
      <c r="F188" s="260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s="172" customFormat="1" ht="13.5" customHeight="1">
      <c r="A189" s="261" t="s">
        <v>105</v>
      </c>
      <c r="B189" s="186">
        <f>SUM(B186:B188)</f>
        <v>6708515.9248000002</v>
      </c>
      <c r="C189" s="186"/>
      <c r="D189" s="262">
        <f t="shared" ref="D189:E189" si="32">SUM(D186:D188)</f>
        <v>145509.72223493576</v>
      </c>
      <c r="E189" s="263">
        <f t="shared" si="32"/>
        <v>69.688564288762336</v>
      </c>
      <c r="F189" s="187">
        <f>F181*15%</f>
        <v>17.94447341954023</v>
      </c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s="172" customFormat="1" ht="15.75" customHeight="1">
      <c r="A190" s="265" t="s">
        <v>106</v>
      </c>
      <c r="B190" s="204"/>
      <c r="C190" s="204"/>
      <c r="D190" s="266"/>
      <c r="E190" s="267">
        <f t="shared" ref="E190:F190" si="33">E184+E189</f>
        <v>200.81263995926042</v>
      </c>
      <c r="F190" s="205">
        <f t="shared" si="33"/>
        <v>149.06854909003832</v>
      </c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s="172" customFormat="1" ht="13.5" customHeight="1">
      <c r="A191" s="247"/>
      <c r="B191" s="177"/>
      <c r="C191" s="177"/>
      <c r="D191" s="177"/>
      <c r="F191" s="222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s="172" customFormat="1" ht="13.5" customHeight="1">
      <c r="A192" s="268"/>
      <c r="B192" s="269"/>
      <c r="C192" s="222"/>
      <c r="D192" s="177"/>
      <c r="E192" s="270"/>
      <c r="F192" s="270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s="172" customFormat="1" ht="13.5" customHeight="1">
      <c r="A193" s="223" t="s">
        <v>107</v>
      </c>
      <c r="B193" s="248"/>
      <c r="C193" s="248"/>
      <c r="D193" s="248"/>
      <c r="E193" s="248"/>
      <c r="F193" s="222"/>
      <c r="G193" s="222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s="172" customFormat="1" ht="25.5" customHeight="1">
      <c r="A194" s="181" t="s">
        <v>108</v>
      </c>
      <c r="B194" s="182" t="s">
        <v>109</v>
      </c>
      <c r="C194" s="182" t="s">
        <v>110</v>
      </c>
      <c r="D194" s="182" t="s">
        <v>111</v>
      </c>
      <c r="E194" s="183" t="s">
        <v>14</v>
      </c>
      <c r="F194" s="222"/>
      <c r="G194" s="222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s="172" customFormat="1" ht="24.75" customHeight="1">
      <c r="A195" s="173" t="s">
        <v>112</v>
      </c>
      <c r="B195" s="186">
        <f>MIN(E190,F190)</f>
        <v>149.06854909003832</v>
      </c>
      <c r="C195" s="271">
        <f>262*8</f>
        <v>2096</v>
      </c>
      <c r="D195" s="271">
        <v>1</v>
      </c>
      <c r="E195" s="187">
        <f>B195*C195*D195</f>
        <v>312447.67889272032</v>
      </c>
      <c r="F195" s="222"/>
      <c r="G195" s="222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s="172" customFormat="1" ht="13.5" customHeight="1">
      <c r="A196" s="214"/>
      <c r="B196" s="222"/>
      <c r="C196" s="222"/>
      <c r="D196" s="222"/>
      <c r="E196" s="222"/>
      <c r="F196" s="222"/>
      <c r="G196" s="222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s="172" customFormat="1" ht="13.5" customHeight="1">
      <c r="A197" s="177"/>
      <c r="B197" s="177"/>
      <c r="C197" s="177"/>
      <c r="D197" s="177"/>
      <c r="E197" s="199"/>
      <c r="F197" s="272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s="172" customFormat="1" ht="13.5" customHeight="1">
      <c r="A198" s="177"/>
      <c r="B198" s="177"/>
      <c r="C198" s="177"/>
      <c r="D198" s="177"/>
      <c r="E198" s="222"/>
      <c r="F198" s="272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s="172" customFormat="1" ht="13.5" customHeight="1">
      <c r="A199" s="214"/>
      <c r="B199" s="222"/>
      <c r="C199" s="222"/>
      <c r="D199" s="222"/>
      <c r="E199" s="222"/>
      <c r="F199" s="222"/>
      <c r="G199" s="222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s="172" customFormat="1" ht="13.5" customHeight="1">
      <c r="A200" s="214"/>
      <c r="B200" s="222"/>
      <c r="C200" s="222"/>
      <c r="D200" s="222"/>
      <c r="E200" s="222"/>
      <c r="F200" s="222"/>
      <c r="G200" s="222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s="172" customFormat="1" ht="13.5" customHeight="1">
      <c r="A201" s="214"/>
      <c r="B201" s="222"/>
      <c r="C201" s="222"/>
      <c r="D201" s="222"/>
      <c r="E201" s="222"/>
      <c r="F201" s="222"/>
      <c r="G201" s="222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s="172" customFormat="1" ht="13.5" customHeight="1">
      <c r="A202" s="214"/>
      <c r="B202" s="222"/>
      <c r="C202" s="222"/>
      <c r="D202" s="222"/>
      <c r="E202" s="222"/>
      <c r="F202" s="222"/>
      <c r="G202" s="222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s="172" customFormat="1" ht="13.5" customHeight="1">
      <c r="A203" s="214"/>
      <c r="B203" s="222"/>
      <c r="C203" s="222"/>
      <c r="D203" s="222"/>
      <c r="E203" s="222"/>
      <c r="F203" s="222"/>
      <c r="G203" s="222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s="172" customFormat="1" ht="13.5" customHeight="1">
      <c r="A204" s="214"/>
      <c r="B204" s="222"/>
      <c r="C204" s="222"/>
      <c r="D204" s="222"/>
      <c r="E204" s="222"/>
      <c r="F204" s="222"/>
      <c r="G204" s="222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s="172" customFormat="1" ht="13.5" customHeight="1">
      <c r="A205" s="214"/>
      <c r="B205" s="222"/>
      <c r="C205" s="222"/>
      <c r="D205" s="222"/>
      <c r="E205" s="222"/>
      <c r="F205" s="222"/>
      <c r="G205" s="222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s="172" customFormat="1" ht="13.5" customHeight="1">
      <c r="A206" s="214"/>
      <c r="B206" s="222"/>
      <c r="C206" s="222"/>
      <c r="D206" s="222"/>
      <c r="E206" s="222"/>
      <c r="F206" s="222"/>
      <c r="G206" s="222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s="172" customFormat="1" ht="13.5" customHeight="1">
      <c r="A207" s="214"/>
      <c r="B207" s="222"/>
      <c r="C207" s="222"/>
      <c r="D207" s="222"/>
      <c r="E207" s="222"/>
      <c r="F207" s="222"/>
      <c r="G207" s="222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s="172" customFormat="1" ht="13.5" customHeight="1">
      <c r="A208" s="214"/>
      <c r="B208" s="222"/>
      <c r="C208" s="222"/>
      <c r="D208" s="222"/>
      <c r="E208" s="222"/>
      <c r="F208" s="222"/>
      <c r="G208" s="222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s="172" customFormat="1" ht="13.5" customHeight="1">
      <c r="A209" s="214"/>
      <c r="B209" s="222"/>
      <c r="C209" s="222"/>
      <c r="D209" s="222"/>
      <c r="E209" s="222"/>
      <c r="F209" s="222"/>
      <c r="G209" s="222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s="172" customFormat="1" ht="13.5" customHeight="1">
      <c r="A210" s="214"/>
      <c r="B210" s="222"/>
      <c r="C210" s="222"/>
      <c r="D210" s="222"/>
      <c r="E210" s="222"/>
      <c r="F210" s="222"/>
      <c r="G210" s="222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s="172" customFormat="1" ht="13.5" customHeight="1">
      <c r="A211" s="214"/>
      <c r="B211" s="222"/>
      <c r="C211" s="222"/>
      <c r="D211" s="222"/>
      <c r="E211" s="222"/>
      <c r="F211" s="222"/>
      <c r="G211" s="222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s="172" customFormat="1" ht="13.5" customHeight="1">
      <c r="A212" s="214"/>
      <c r="B212" s="222"/>
      <c r="C212" s="222"/>
      <c r="D212" s="222"/>
      <c r="E212" s="222"/>
      <c r="F212" s="222"/>
      <c r="G212" s="222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s="172" customFormat="1" ht="13.5" customHeight="1">
      <c r="A213" s="214"/>
      <c r="B213" s="222"/>
      <c r="C213" s="222"/>
      <c r="D213" s="222"/>
      <c r="E213" s="222"/>
      <c r="F213" s="222"/>
      <c r="G213" s="222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s="172" customFormat="1" ht="13.5" customHeight="1">
      <c r="A214" s="214"/>
      <c r="B214" s="222"/>
      <c r="C214" s="222"/>
      <c r="D214" s="222"/>
      <c r="E214" s="222"/>
      <c r="F214" s="222"/>
      <c r="G214" s="222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s="172" customFormat="1" ht="13.5" customHeight="1">
      <c r="A215" s="214"/>
      <c r="B215" s="222"/>
      <c r="C215" s="222"/>
      <c r="D215" s="222"/>
      <c r="E215" s="222"/>
      <c r="F215" s="222"/>
      <c r="G215" s="222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s="172" customFormat="1" ht="13.5" customHeight="1">
      <c r="A216" s="214"/>
      <c r="B216" s="222"/>
      <c r="C216" s="222"/>
      <c r="D216" s="222"/>
      <c r="E216" s="222"/>
      <c r="F216" s="222"/>
      <c r="G216" s="222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s="172" customFormat="1" ht="13.5" customHeight="1">
      <c r="A217" s="214"/>
      <c r="B217" s="222"/>
      <c r="C217" s="222"/>
      <c r="D217" s="222"/>
      <c r="E217" s="222"/>
      <c r="F217" s="222"/>
      <c r="G217" s="222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s="172" customFormat="1" ht="13.5" customHeight="1">
      <c r="A218" s="214"/>
      <c r="B218" s="222"/>
      <c r="C218" s="222"/>
      <c r="D218" s="222"/>
      <c r="E218" s="222"/>
      <c r="F218" s="222"/>
      <c r="G218" s="222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s="172" customFormat="1" ht="13.5" customHeight="1">
      <c r="A219" s="214"/>
      <c r="B219" s="222"/>
      <c r="C219" s="222"/>
      <c r="D219" s="222"/>
      <c r="E219" s="222"/>
      <c r="F219" s="222"/>
      <c r="G219" s="222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s="172" customFormat="1" ht="13.5" customHeight="1">
      <c r="A220" s="214"/>
      <c r="B220" s="222"/>
      <c r="C220" s="222"/>
      <c r="D220" s="222"/>
      <c r="E220" s="222"/>
      <c r="F220" s="222"/>
      <c r="G220" s="222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s="172" customFormat="1" ht="13.5" customHeight="1">
      <c r="A221" s="214"/>
      <c r="B221" s="222"/>
      <c r="C221" s="222"/>
      <c r="D221" s="222"/>
      <c r="E221" s="222"/>
      <c r="F221" s="222"/>
      <c r="G221" s="222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s="172" customFormat="1" ht="13.5" customHeight="1">
      <c r="A222" s="214"/>
      <c r="B222" s="222"/>
      <c r="C222" s="222"/>
      <c r="D222" s="222"/>
      <c r="E222" s="222"/>
      <c r="F222" s="222"/>
      <c r="G222" s="222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s="172" customFormat="1" ht="13.5" customHeight="1">
      <c r="A223" s="214"/>
      <c r="B223" s="222"/>
      <c r="C223" s="222"/>
      <c r="D223" s="222"/>
      <c r="E223" s="222"/>
      <c r="F223" s="222"/>
      <c r="G223" s="222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s="172" customFormat="1" ht="13.5" customHeight="1">
      <c r="A224" s="214"/>
      <c r="B224" s="222"/>
      <c r="C224" s="222"/>
      <c r="D224" s="222"/>
      <c r="E224" s="222"/>
      <c r="F224" s="222"/>
      <c r="G224" s="222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s="172" customFormat="1" ht="13.5" customHeight="1">
      <c r="A225" s="214"/>
      <c r="B225" s="222"/>
      <c r="C225" s="222"/>
      <c r="D225" s="222"/>
      <c r="E225" s="222"/>
      <c r="F225" s="222"/>
      <c r="G225" s="222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s="172" customFormat="1" ht="13.5" customHeight="1">
      <c r="A226" s="214"/>
      <c r="B226" s="222"/>
      <c r="C226" s="222"/>
      <c r="D226" s="222"/>
      <c r="E226" s="222"/>
      <c r="F226" s="222"/>
      <c r="G226" s="222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s="172" customFormat="1" ht="13.5" customHeight="1">
      <c r="A227" s="214"/>
      <c r="B227" s="222"/>
      <c r="C227" s="222"/>
      <c r="D227" s="222"/>
      <c r="E227" s="222"/>
      <c r="F227" s="222"/>
      <c r="G227" s="222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s="172" customFormat="1" ht="13.5" customHeight="1">
      <c r="A228" s="214"/>
      <c r="B228" s="222"/>
      <c r="C228" s="222"/>
      <c r="D228" s="222"/>
      <c r="E228" s="222"/>
      <c r="F228" s="222"/>
      <c r="G228" s="222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s="172" customFormat="1" ht="13.5" customHeight="1">
      <c r="A229" s="214"/>
      <c r="B229" s="222"/>
      <c r="C229" s="222"/>
      <c r="D229" s="222"/>
      <c r="E229" s="222"/>
      <c r="F229" s="222"/>
      <c r="G229" s="222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s="172" customFormat="1" ht="13.5" customHeight="1">
      <c r="A230" s="214"/>
      <c r="B230" s="222"/>
      <c r="C230" s="222"/>
      <c r="D230" s="222"/>
      <c r="E230" s="222"/>
      <c r="F230" s="222"/>
      <c r="G230" s="222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s="172" customFormat="1" ht="13.5" customHeight="1">
      <c r="A231" s="214"/>
      <c r="B231" s="222"/>
      <c r="C231" s="222"/>
      <c r="D231" s="222"/>
      <c r="E231" s="222"/>
      <c r="F231" s="222"/>
      <c r="G231" s="222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s="172" customFormat="1" ht="13.5" customHeight="1">
      <c r="A232" s="214"/>
      <c r="B232" s="222"/>
      <c r="C232" s="222"/>
      <c r="D232" s="222"/>
      <c r="E232" s="222"/>
      <c r="F232" s="222"/>
      <c r="G232" s="222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s="172" customFormat="1" ht="13.5" customHeight="1">
      <c r="A233" s="214"/>
      <c r="B233" s="222"/>
      <c r="C233" s="222"/>
      <c r="D233" s="222"/>
      <c r="E233" s="222"/>
      <c r="F233" s="222"/>
      <c r="G233" s="222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s="172" customFormat="1" ht="13.5" customHeight="1">
      <c r="A234" s="214"/>
      <c r="B234" s="222"/>
      <c r="C234" s="222"/>
      <c r="D234" s="222"/>
      <c r="E234" s="222"/>
      <c r="F234" s="222"/>
      <c r="G234" s="222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s="172" customFormat="1" ht="13.5" customHeight="1">
      <c r="A235" s="214"/>
      <c r="B235" s="222"/>
      <c r="C235" s="222"/>
      <c r="D235" s="222"/>
      <c r="E235" s="222"/>
      <c r="F235" s="222"/>
      <c r="G235" s="222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s="172" customFormat="1" ht="13.5" customHeight="1">
      <c r="A236" s="214"/>
      <c r="B236" s="222"/>
      <c r="C236" s="222"/>
      <c r="D236" s="222"/>
      <c r="E236" s="222"/>
      <c r="F236" s="222"/>
      <c r="G236" s="222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s="172" customFormat="1" ht="13.5" customHeight="1">
      <c r="A237" s="214"/>
      <c r="B237" s="222"/>
      <c r="C237" s="222"/>
      <c r="D237" s="222"/>
      <c r="E237" s="222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s="172" customFormat="1" ht="13.5" customHeight="1">
      <c r="A238" s="214"/>
      <c r="B238" s="222"/>
      <c r="C238" s="222"/>
      <c r="D238" s="222"/>
      <c r="E238" s="222"/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s="172" customFormat="1" ht="13.5" customHeight="1">
      <c r="A239" s="214"/>
      <c r="B239" s="222"/>
      <c r="C239" s="222"/>
      <c r="D239" s="222"/>
      <c r="E239" s="222"/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s="172" customFormat="1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s="172" customFormat="1" ht="13.5" customHeight="1">
      <c r="A241" s="214"/>
      <c r="B241" s="222"/>
      <c r="C241" s="222"/>
      <c r="D241" s="222"/>
      <c r="E241" s="222"/>
      <c r="F241" s="222"/>
      <c r="G241" s="222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s="172" customFormat="1" ht="13.5" customHeight="1">
      <c r="A242" s="214"/>
      <c r="B242" s="222"/>
      <c r="C242" s="222"/>
      <c r="D242" s="222"/>
      <c r="E242" s="222"/>
      <c r="F242" s="222"/>
      <c r="G242" s="222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s="172" customFormat="1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s="172" customFormat="1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s="172" customFormat="1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s="172" customFormat="1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s="172" customFormat="1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s="172" customFormat="1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100"/>
      <c r="B249" s="109"/>
      <c r="C249" s="109"/>
      <c r="D249" s="109"/>
      <c r="E249" s="109"/>
      <c r="F249" s="109"/>
      <c r="G249" s="109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3.5" customHeight="1">
      <c r="A250" s="100"/>
      <c r="B250" s="109"/>
      <c r="C250" s="109"/>
      <c r="D250" s="109"/>
      <c r="E250" s="109"/>
      <c r="F250" s="109"/>
      <c r="G250" s="109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3.5" customHeight="1">
      <c r="A251" s="100"/>
      <c r="B251" s="109"/>
      <c r="C251" s="109"/>
      <c r="D251" s="109"/>
      <c r="E251" s="109"/>
      <c r="F251" s="109"/>
      <c r="G251" s="109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3.5" customHeight="1">
      <c r="A252" s="100"/>
      <c r="B252" s="109"/>
      <c r="C252" s="109"/>
      <c r="D252" s="109"/>
      <c r="E252" s="109"/>
      <c r="F252" s="109"/>
      <c r="G252" s="109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3.5" customHeight="1">
      <c r="A253" s="100"/>
      <c r="B253" s="109"/>
      <c r="C253" s="109"/>
      <c r="D253" s="109"/>
      <c r="E253" s="109"/>
      <c r="F253" s="109"/>
      <c r="G253" s="109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3.5" customHeight="1">
      <c r="A254" s="100"/>
      <c r="B254" s="109"/>
      <c r="C254" s="109"/>
      <c r="D254" s="109"/>
      <c r="E254" s="109"/>
      <c r="F254" s="109"/>
      <c r="G254" s="109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3.5" customHeight="1">
      <c r="A255" s="100"/>
      <c r="B255" s="109"/>
      <c r="C255" s="109"/>
      <c r="D255" s="109"/>
      <c r="E255" s="109"/>
      <c r="F255" s="109"/>
      <c r="G255" s="109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3.5" customHeight="1">
      <c r="A256" s="100"/>
      <c r="B256" s="109"/>
      <c r="C256" s="109"/>
      <c r="D256" s="109"/>
      <c r="E256" s="109"/>
      <c r="F256" s="109"/>
      <c r="G256" s="109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3.5" customHeight="1">
      <c r="A257" s="100"/>
      <c r="B257" s="109"/>
      <c r="C257" s="109"/>
      <c r="D257" s="109"/>
      <c r="E257" s="109"/>
      <c r="F257" s="109"/>
      <c r="G257" s="109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3.5" customHeight="1">
      <c r="A258" s="100"/>
      <c r="B258" s="109"/>
      <c r="C258" s="109"/>
      <c r="D258" s="109"/>
      <c r="E258" s="109"/>
      <c r="F258" s="109"/>
      <c r="G258" s="109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3.5" customHeight="1">
      <c r="A259" s="100"/>
      <c r="B259" s="109"/>
      <c r="C259" s="109"/>
      <c r="D259" s="109"/>
      <c r="E259" s="109"/>
      <c r="F259" s="109"/>
      <c r="G259" s="109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3.5" customHeight="1">
      <c r="A260" s="100"/>
      <c r="B260" s="109"/>
      <c r="C260" s="109"/>
      <c r="D260" s="109"/>
      <c r="E260" s="109"/>
      <c r="F260" s="109"/>
      <c r="G260" s="109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3.5" customHeight="1">
      <c r="A261" s="100"/>
      <c r="B261" s="109"/>
      <c r="C261" s="109"/>
      <c r="D261" s="109"/>
      <c r="E261" s="109"/>
      <c r="F261" s="109"/>
      <c r="G261" s="109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3.5" customHeight="1">
      <c r="A262" s="100"/>
      <c r="B262" s="109"/>
      <c r="C262" s="109"/>
      <c r="D262" s="109"/>
      <c r="E262" s="109"/>
      <c r="F262" s="109"/>
      <c r="G262" s="109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3.5" customHeight="1">
      <c r="A263" s="100"/>
      <c r="B263" s="109"/>
      <c r="C263" s="109"/>
      <c r="D263" s="109"/>
      <c r="E263" s="109"/>
      <c r="F263" s="109"/>
      <c r="G263" s="109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3.5" customHeight="1">
      <c r="A264" s="100"/>
      <c r="B264" s="109"/>
      <c r="C264" s="109"/>
      <c r="D264" s="109"/>
      <c r="E264" s="109"/>
      <c r="F264" s="109"/>
      <c r="G264" s="109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3.5" customHeight="1">
      <c r="A265" s="100"/>
      <c r="B265" s="109"/>
      <c r="C265" s="109"/>
      <c r="D265" s="109"/>
      <c r="E265" s="109"/>
      <c r="F265" s="109"/>
      <c r="G265" s="109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3.5" customHeight="1">
      <c r="A266" s="100"/>
      <c r="B266" s="109"/>
      <c r="C266" s="109"/>
      <c r="D266" s="109"/>
      <c r="E266" s="109"/>
      <c r="F266" s="109"/>
      <c r="G266" s="109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3.5" customHeight="1">
      <c r="A267" s="100"/>
      <c r="B267" s="109"/>
      <c r="C267" s="109"/>
      <c r="D267" s="109"/>
      <c r="E267" s="109"/>
      <c r="F267" s="109"/>
      <c r="G267" s="109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3.5" customHeight="1">
      <c r="A268" s="100"/>
      <c r="B268" s="109"/>
      <c r="C268" s="109"/>
      <c r="D268" s="109"/>
      <c r="E268" s="109"/>
      <c r="F268" s="109"/>
      <c r="G268" s="109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3.5" customHeight="1">
      <c r="A269" s="100"/>
      <c r="B269" s="109"/>
      <c r="C269" s="109"/>
      <c r="D269" s="109"/>
      <c r="E269" s="109"/>
      <c r="F269" s="109"/>
      <c r="G269" s="109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3.5" customHeight="1">
      <c r="A270" s="100"/>
      <c r="B270" s="109"/>
      <c r="C270" s="109"/>
      <c r="D270" s="109"/>
      <c r="E270" s="109"/>
      <c r="F270" s="109"/>
      <c r="G270" s="109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3.5" customHeight="1">
      <c r="A271" s="100"/>
      <c r="B271" s="109"/>
      <c r="C271" s="109"/>
      <c r="D271" s="109"/>
      <c r="E271" s="109"/>
      <c r="F271" s="109"/>
      <c r="G271" s="109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3.5" customHeight="1">
      <c r="A272" s="100"/>
      <c r="B272" s="109"/>
      <c r="C272" s="109"/>
      <c r="D272" s="109"/>
      <c r="E272" s="109"/>
      <c r="F272" s="109"/>
      <c r="G272" s="109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3.5" customHeight="1">
      <c r="A273" s="100"/>
      <c r="B273" s="109"/>
      <c r="C273" s="109"/>
      <c r="D273" s="109"/>
      <c r="E273" s="109"/>
      <c r="F273" s="109"/>
      <c r="G273" s="109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3.5" customHeight="1">
      <c r="A274" s="100"/>
      <c r="B274" s="109"/>
      <c r="C274" s="109"/>
      <c r="D274" s="109"/>
      <c r="E274" s="109"/>
      <c r="F274" s="109"/>
      <c r="G274" s="109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3.5" customHeight="1">
      <c r="A275" s="100"/>
      <c r="B275" s="109"/>
      <c r="C275" s="109"/>
      <c r="D275" s="109"/>
      <c r="E275" s="109"/>
      <c r="F275" s="109"/>
      <c r="G275" s="109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3.5" customHeight="1">
      <c r="A276" s="100"/>
      <c r="B276" s="109"/>
      <c r="C276" s="109"/>
      <c r="D276" s="109"/>
      <c r="E276" s="109"/>
      <c r="F276" s="109"/>
      <c r="G276" s="109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3.5" customHeight="1">
      <c r="A277" s="100"/>
      <c r="B277" s="109"/>
      <c r="C277" s="109"/>
      <c r="D277" s="109"/>
      <c r="E277" s="109"/>
      <c r="F277" s="109"/>
      <c r="G277" s="109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3.5" customHeight="1">
      <c r="A278" s="100"/>
      <c r="B278" s="109"/>
      <c r="C278" s="109"/>
      <c r="D278" s="109"/>
      <c r="E278" s="109"/>
      <c r="F278" s="109"/>
      <c r="G278" s="109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3.5" customHeight="1">
      <c r="A279" s="100"/>
      <c r="B279" s="109"/>
      <c r="C279" s="109"/>
      <c r="D279" s="109"/>
      <c r="E279" s="109"/>
      <c r="F279" s="109"/>
      <c r="G279" s="109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3.5" customHeight="1">
      <c r="A280" s="100"/>
      <c r="B280" s="109"/>
      <c r="C280" s="109"/>
      <c r="D280" s="109"/>
      <c r="E280" s="109"/>
      <c r="F280" s="109"/>
      <c r="G280" s="109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3.5" customHeight="1">
      <c r="A281" s="100"/>
      <c r="B281" s="109"/>
      <c r="C281" s="109"/>
      <c r="D281" s="109"/>
      <c r="E281" s="109"/>
      <c r="F281" s="109"/>
      <c r="G281" s="109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3.5" customHeight="1">
      <c r="A282" s="100"/>
      <c r="B282" s="109"/>
      <c r="C282" s="109"/>
      <c r="D282" s="109"/>
      <c r="E282" s="109"/>
      <c r="F282" s="109"/>
      <c r="G282" s="109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3.5" customHeight="1">
      <c r="A283" s="100"/>
      <c r="B283" s="109"/>
      <c r="C283" s="109"/>
      <c r="D283" s="109"/>
      <c r="E283" s="109"/>
      <c r="F283" s="109"/>
      <c r="G283" s="109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3.5" customHeight="1">
      <c r="A284" s="100"/>
      <c r="B284" s="109"/>
      <c r="C284" s="109"/>
      <c r="D284" s="109"/>
      <c r="E284" s="109"/>
      <c r="F284" s="109"/>
      <c r="G284" s="109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3.5" customHeight="1">
      <c r="A285" s="100"/>
      <c r="B285" s="109"/>
      <c r="C285" s="109"/>
      <c r="D285" s="109"/>
      <c r="E285" s="109"/>
      <c r="F285" s="109"/>
      <c r="G285" s="109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3.5" customHeight="1">
      <c r="A286" s="100"/>
      <c r="B286" s="109"/>
      <c r="C286" s="109"/>
      <c r="D286" s="109"/>
      <c r="E286" s="109"/>
      <c r="F286" s="109"/>
      <c r="G286" s="109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3.5" customHeight="1">
      <c r="A287" s="100"/>
      <c r="B287" s="109"/>
      <c r="C287" s="109"/>
      <c r="D287" s="109"/>
      <c r="E287" s="109"/>
      <c r="F287" s="109"/>
      <c r="G287" s="109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3.5" customHeight="1">
      <c r="A288" s="100"/>
      <c r="B288" s="109"/>
      <c r="C288" s="109"/>
      <c r="D288" s="109"/>
      <c r="E288" s="109"/>
      <c r="F288" s="109"/>
      <c r="G288" s="109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3.5" customHeight="1">
      <c r="A289" s="100"/>
      <c r="B289" s="109"/>
      <c r="C289" s="109"/>
      <c r="D289" s="109"/>
      <c r="E289" s="109"/>
      <c r="F289" s="109"/>
      <c r="G289" s="109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3.5" customHeight="1">
      <c r="A290" s="100"/>
      <c r="B290" s="109"/>
      <c r="C290" s="109"/>
      <c r="D290" s="109"/>
      <c r="E290" s="109"/>
      <c r="F290" s="109"/>
      <c r="G290" s="109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3.5" customHeight="1">
      <c r="A291" s="100"/>
      <c r="B291" s="109"/>
      <c r="C291" s="109"/>
      <c r="D291" s="109"/>
      <c r="E291" s="109"/>
      <c r="F291" s="109"/>
      <c r="G291" s="109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3.5" customHeight="1">
      <c r="A292" s="100"/>
      <c r="B292" s="109"/>
      <c r="C292" s="109"/>
      <c r="D292" s="109"/>
      <c r="E292" s="109"/>
      <c r="F292" s="109"/>
      <c r="G292" s="109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3.5" customHeight="1">
      <c r="A293" s="100"/>
      <c r="B293" s="109"/>
      <c r="C293" s="109"/>
      <c r="D293" s="109"/>
      <c r="E293" s="109"/>
      <c r="F293" s="109"/>
      <c r="G293" s="109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3.5" customHeight="1">
      <c r="A294" s="100"/>
      <c r="B294" s="109"/>
      <c r="C294" s="109"/>
      <c r="D294" s="109"/>
      <c r="E294" s="109"/>
      <c r="F294" s="109"/>
      <c r="G294" s="109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3.5" customHeight="1">
      <c r="A295" s="100"/>
      <c r="B295" s="109"/>
      <c r="C295" s="109"/>
      <c r="D295" s="109"/>
      <c r="E295" s="109"/>
      <c r="F295" s="109"/>
      <c r="G295" s="109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3.5" customHeight="1">
      <c r="A296" s="100"/>
      <c r="B296" s="109"/>
      <c r="C296" s="109"/>
      <c r="D296" s="109"/>
      <c r="E296" s="109"/>
      <c r="F296" s="109"/>
      <c r="G296" s="109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3.5" customHeight="1">
      <c r="A297" s="100"/>
      <c r="B297" s="109"/>
      <c r="C297" s="109"/>
      <c r="D297" s="109"/>
      <c r="E297" s="109"/>
      <c r="F297" s="109"/>
      <c r="G297" s="109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3.5" customHeight="1">
      <c r="A298" s="100"/>
      <c r="B298" s="109"/>
      <c r="C298" s="109"/>
      <c r="D298" s="109"/>
      <c r="E298" s="109"/>
      <c r="F298" s="109"/>
      <c r="G298" s="109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3.5" customHeight="1">
      <c r="A299" s="100"/>
      <c r="B299" s="109"/>
      <c r="C299" s="109"/>
      <c r="D299" s="109"/>
      <c r="E299" s="109"/>
      <c r="F299" s="109"/>
      <c r="G299" s="109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3.5" customHeight="1">
      <c r="A300" s="100"/>
      <c r="B300" s="109"/>
      <c r="C300" s="109"/>
      <c r="D300" s="109"/>
      <c r="E300" s="109"/>
      <c r="F300" s="109"/>
      <c r="G300" s="109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3.5" customHeight="1">
      <c r="A301" s="100"/>
      <c r="B301" s="109"/>
      <c r="C301" s="109"/>
      <c r="D301" s="109"/>
      <c r="E301" s="109"/>
      <c r="F301" s="109"/>
      <c r="G301" s="109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3.5" customHeight="1">
      <c r="A302" s="100"/>
      <c r="B302" s="109"/>
      <c r="C302" s="109"/>
      <c r="D302" s="109"/>
      <c r="E302" s="109"/>
      <c r="F302" s="109"/>
      <c r="G302" s="109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3.5" customHeight="1">
      <c r="A303" s="100"/>
      <c r="B303" s="109"/>
      <c r="C303" s="109"/>
      <c r="D303" s="109"/>
      <c r="E303" s="109"/>
      <c r="F303" s="109"/>
      <c r="G303" s="109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3.5" customHeight="1">
      <c r="A304" s="100"/>
      <c r="B304" s="109"/>
      <c r="C304" s="109"/>
      <c r="D304" s="109"/>
      <c r="E304" s="109"/>
      <c r="F304" s="109"/>
      <c r="G304" s="109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3.5" customHeight="1">
      <c r="A305" s="100"/>
      <c r="B305" s="109"/>
      <c r="C305" s="109"/>
      <c r="D305" s="109"/>
      <c r="E305" s="109"/>
      <c r="F305" s="109"/>
      <c r="G305" s="109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3.5" customHeight="1">
      <c r="A306" s="100"/>
      <c r="B306" s="109"/>
      <c r="C306" s="109"/>
      <c r="D306" s="109"/>
      <c r="E306" s="109"/>
      <c r="F306" s="109"/>
      <c r="G306" s="109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3.5" customHeight="1">
      <c r="A307" s="100"/>
      <c r="B307" s="109"/>
      <c r="C307" s="109"/>
      <c r="D307" s="109"/>
      <c r="E307" s="109"/>
      <c r="F307" s="109"/>
      <c r="G307" s="109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3.5" customHeight="1">
      <c r="A308" s="100"/>
      <c r="B308" s="109"/>
      <c r="C308" s="109"/>
      <c r="D308" s="109"/>
      <c r="E308" s="109"/>
      <c r="F308" s="109"/>
      <c r="G308" s="109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3.5" customHeight="1">
      <c r="A309" s="100"/>
      <c r="B309" s="109"/>
      <c r="C309" s="109"/>
      <c r="D309" s="109"/>
      <c r="E309" s="109"/>
      <c r="F309" s="109"/>
      <c r="G309" s="109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3.5" customHeight="1">
      <c r="A310" s="100"/>
      <c r="B310" s="109"/>
      <c r="C310" s="109"/>
      <c r="D310" s="109"/>
      <c r="E310" s="109"/>
      <c r="F310" s="109"/>
      <c r="G310" s="109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3.5" customHeight="1">
      <c r="A311" s="100"/>
      <c r="B311" s="109"/>
      <c r="C311" s="109"/>
      <c r="D311" s="109"/>
      <c r="E311" s="109"/>
      <c r="F311" s="109"/>
      <c r="G311" s="109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3.5" customHeight="1">
      <c r="A312" s="100"/>
      <c r="B312" s="109"/>
      <c r="C312" s="109"/>
      <c r="D312" s="109"/>
      <c r="E312" s="109"/>
      <c r="F312" s="109"/>
      <c r="G312" s="109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3.5" customHeight="1">
      <c r="A313" s="100"/>
      <c r="B313" s="109"/>
      <c r="C313" s="109"/>
      <c r="D313" s="109"/>
      <c r="E313" s="109"/>
      <c r="F313" s="109"/>
      <c r="G313" s="109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3.5" customHeight="1">
      <c r="A314" s="100"/>
      <c r="B314" s="109"/>
      <c r="C314" s="109"/>
      <c r="D314" s="109"/>
      <c r="E314" s="109"/>
      <c r="F314" s="109"/>
      <c r="G314" s="109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3.5" customHeight="1">
      <c r="A315" s="100"/>
      <c r="B315" s="109"/>
      <c r="C315" s="109"/>
      <c r="D315" s="109"/>
      <c r="E315" s="109"/>
      <c r="F315" s="109"/>
      <c r="G315" s="109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3.5" customHeight="1">
      <c r="A316" s="100"/>
      <c r="B316" s="109"/>
      <c r="C316" s="109"/>
      <c r="D316" s="109"/>
      <c r="E316" s="109"/>
      <c r="F316" s="109"/>
      <c r="G316" s="109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3.5" customHeight="1">
      <c r="A317" s="100"/>
      <c r="B317" s="109"/>
      <c r="C317" s="109"/>
      <c r="D317" s="109"/>
      <c r="E317" s="109"/>
      <c r="F317" s="109"/>
      <c r="G317" s="109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3.5" customHeight="1">
      <c r="A318" s="100"/>
      <c r="B318" s="109"/>
      <c r="C318" s="109"/>
      <c r="D318" s="109"/>
      <c r="E318" s="109"/>
      <c r="F318" s="109"/>
      <c r="G318" s="109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3.5" customHeight="1">
      <c r="A319" s="100"/>
      <c r="B319" s="109"/>
      <c r="C319" s="109"/>
      <c r="D319" s="109"/>
      <c r="E319" s="109"/>
      <c r="F319" s="109"/>
      <c r="G319" s="109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3.5" customHeight="1">
      <c r="A320" s="100"/>
      <c r="B320" s="109"/>
      <c r="C320" s="109"/>
      <c r="D320" s="109"/>
      <c r="E320" s="109"/>
      <c r="F320" s="109"/>
      <c r="G320" s="109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3.5" customHeight="1">
      <c r="A321" s="100"/>
      <c r="B321" s="109"/>
      <c r="C321" s="109"/>
      <c r="D321" s="109"/>
      <c r="E321" s="109"/>
      <c r="F321" s="109"/>
      <c r="G321" s="109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3.5" customHeight="1">
      <c r="A322" s="100"/>
      <c r="B322" s="109"/>
      <c r="C322" s="109"/>
      <c r="D322" s="109"/>
      <c r="E322" s="109"/>
      <c r="F322" s="109"/>
      <c r="G322" s="109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3.5" customHeight="1">
      <c r="A323" s="100"/>
      <c r="B323" s="109"/>
      <c r="C323" s="109"/>
      <c r="D323" s="109"/>
      <c r="E323" s="109"/>
      <c r="F323" s="109"/>
      <c r="G323" s="109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3.5" customHeight="1">
      <c r="A324" s="100"/>
      <c r="B324" s="109"/>
      <c r="C324" s="109"/>
      <c r="D324" s="109"/>
      <c r="E324" s="109"/>
      <c r="F324" s="109"/>
      <c r="G324" s="109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3.5" customHeight="1">
      <c r="A325" s="100"/>
      <c r="B325" s="109"/>
      <c r="C325" s="109"/>
      <c r="D325" s="109"/>
      <c r="E325" s="109"/>
      <c r="F325" s="109"/>
      <c r="G325" s="109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3.5" customHeight="1">
      <c r="A326" s="100"/>
      <c r="B326" s="109"/>
      <c r="C326" s="109"/>
      <c r="D326" s="109"/>
      <c r="E326" s="109"/>
      <c r="F326" s="109"/>
      <c r="G326" s="109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3.5" customHeight="1">
      <c r="A327" s="100"/>
      <c r="B327" s="109"/>
      <c r="C327" s="109"/>
      <c r="D327" s="109"/>
      <c r="E327" s="109"/>
      <c r="F327" s="109"/>
      <c r="G327" s="109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3.5" customHeight="1">
      <c r="A328" s="100"/>
      <c r="B328" s="109"/>
      <c r="C328" s="109"/>
      <c r="D328" s="109"/>
      <c r="E328" s="109"/>
      <c r="F328" s="109"/>
      <c r="G328" s="109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3.5" customHeight="1">
      <c r="A329" s="100"/>
      <c r="B329" s="109"/>
      <c r="C329" s="109"/>
      <c r="D329" s="109"/>
      <c r="E329" s="109"/>
      <c r="F329" s="109"/>
      <c r="G329" s="109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3.5" customHeight="1">
      <c r="A330" s="100"/>
      <c r="B330" s="109"/>
      <c r="C330" s="109"/>
      <c r="D330" s="109"/>
      <c r="E330" s="109"/>
      <c r="F330" s="109"/>
      <c r="G330" s="109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3.5" customHeight="1">
      <c r="A331" s="100"/>
      <c r="B331" s="109"/>
      <c r="C331" s="109"/>
      <c r="D331" s="109"/>
      <c r="E331" s="109"/>
      <c r="F331" s="109"/>
      <c r="G331" s="109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3.5" customHeight="1">
      <c r="A332" s="100"/>
      <c r="B332" s="109"/>
      <c r="C332" s="109"/>
      <c r="D332" s="109"/>
      <c r="E332" s="109"/>
      <c r="F332" s="109"/>
      <c r="G332" s="109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3.5" customHeight="1">
      <c r="A333" s="100"/>
      <c r="B333" s="109"/>
      <c r="C333" s="109"/>
      <c r="D333" s="109"/>
      <c r="E333" s="109"/>
      <c r="F333" s="109"/>
      <c r="G333" s="109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3.5" customHeight="1">
      <c r="A334" s="100"/>
      <c r="B334" s="109"/>
      <c r="C334" s="109"/>
      <c r="D334" s="109"/>
      <c r="E334" s="109"/>
      <c r="F334" s="109"/>
      <c r="G334" s="109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3.5" customHeight="1">
      <c r="A335" s="100"/>
      <c r="B335" s="109"/>
      <c r="C335" s="109"/>
      <c r="D335" s="109"/>
      <c r="E335" s="109"/>
      <c r="F335" s="109"/>
      <c r="G335" s="109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3.5" customHeight="1">
      <c r="A336" s="100"/>
      <c r="B336" s="109"/>
      <c r="C336" s="109"/>
      <c r="D336" s="109"/>
      <c r="E336" s="109"/>
      <c r="F336" s="109"/>
      <c r="G336" s="109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3.5" customHeight="1">
      <c r="A337" s="100"/>
      <c r="B337" s="109"/>
      <c r="C337" s="109"/>
      <c r="D337" s="109"/>
      <c r="E337" s="109"/>
      <c r="F337" s="109"/>
      <c r="G337" s="109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3.5" customHeight="1">
      <c r="A338" s="100"/>
      <c r="B338" s="109"/>
      <c r="C338" s="109"/>
      <c r="D338" s="109"/>
      <c r="E338" s="109"/>
      <c r="F338" s="109"/>
      <c r="G338" s="109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3.5" customHeight="1">
      <c r="A339" s="100"/>
      <c r="B339" s="109"/>
      <c r="C339" s="109"/>
      <c r="D339" s="109"/>
      <c r="E339" s="109"/>
      <c r="F339" s="109"/>
      <c r="G339" s="109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3.5" customHeight="1">
      <c r="A340" s="100"/>
      <c r="B340" s="109"/>
      <c r="C340" s="109"/>
      <c r="D340" s="109"/>
      <c r="E340" s="109"/>
      <c r="F340" s="109"/>
      <c r="G340" s="109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3.5" customHeight="1">
      <c r="A341" s="100"/>
      <c r="B341" s="109"/>
      <c r="C341" s="109"/>
      <c r="D341" s="109"/>
      <c r="E341" s="109"/>
      <c r="F341" s="109"/>
      <c r="G341" s="109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3.5" customHeight="1">
      <c r="A342" s="100"/>
      <c r="B342" s="109"/>
      <c r="C342" s="109"/>
      <c r="D342" s="109"/>
      <c r="E342" s="109"/>
      <c r="F342" s="109"/>
      <c r="G342" s="109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3.5" customHeight="1">
      <c r="A343" s="100"/>
      <c r="B343" s="109"/>
      <c r="C343" s="109"/>
      <c r="D343" s="109"/>
      <c r="E343" s="109"/>
      <c r="F343" s="109"/>
      <c r="G343" s="109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3.5" customHeight="1">
      <c r="A344" s="100"/>
      <c r="B344" s="109"/>
      <c r="C344" s="109"/>
      <c r="D344" s="109"/>
      <c r="E344" s="109"/>
      <c r="F344" s="109"/>
      <c r="G344" s="109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3.5" customHeight="1">
      <c r="A345" s="100"/>
      <c r="B345" s="109"/>
      <c r="C345" s="109"/>
      <c r="D345" s="109"/>
      <c r="E345" s="109"/>
      <c r="F345" s="109"/>
      <c r="G345" s="109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3.5" customHeight="1">
      <c r="A346" s="100"/>
      <c r="B346" s="109"/>
      <c r="C346" s="109"/>
      <c r="D346" s="109"/>
      <c r="E346" s="109"/>
      <c r="F346" s="109"/>
      <c r="G346" s="109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3.5" customHeight="1">
      <c r="A347" s="100"/>
      <c r="B347" s="109"/>
      <c r="C347" s="109"/>
      <c r="D347" s="109"/>
      <c r="E347" s="109"/>
      <c r="F347" s="109"/>
      <c r="G347" s="109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3.5" customHeight="1">
      <c r="A348" s="100"/>
      <c r="B348" s="109"/>
      <c r="C348" s="109"/>
      <c r="D348" s="109"/>
      <c r="E348" s="109"/>
      <c r="F348" s="109"/>
      <c r="G348" s="109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3.5" customHeight="1">
      <c r="A349" s="100"/>
      <c r="B349" s="109"/>
      <c r="C349" s="109"/>
      <c r="D349" s="109"/>
      <c r="E349" s="109"/>
      <c r="F349" s="109"/>
      <c r="G349" s="109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3.5" customHeight="1">
      <c r="A350" s="100"/>
      <c r="B350" s="109"/>
      <c r="C350" s="109"/>
      <c r="D350" s="109"/>
      <c r="E350" s="109"/>
      <c r="F350" s="109"/>
      <c r="G350" s="109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3.5" customHeight="1">
      <c r="A351" s="100"/>
      <c r="B351" s="109"/>
      <c r="C351" s="109"/>
      <c r="D351" s="109"/>
      <c r="E351" s="109"/>
      <c r="F351" s="109"/>
      <c r="G351" s="109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3.5" customHeight="1">
      <c r="A352" s="100"/>
      <c r="B352" s="109"/>
      <c r="C352" s="109"/>
      <c r="D352" s="109"/>
      <c r="E352" s="109"/>
      <c r="F352" s="109"/>
      <c r="G352" s="109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3.5" customHeight="1">
      <c r="A353" s="100"/>
      <c r="B353" s="109"/>
      <c r="C353" s="109"/>
      <c r="D353" s="109"/>
      <c r="E353" s="109"/>
      <c r="F353" s="109"/>
      <c r="G353" s="109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3.5" customHeight="1">
      <c r="A354" s="100"/>
      <c r="B354" s="109"/>
      <c r="C354" s="109"/>
      <c r="D354" s="109"/>
      <c r="E354" s="109"/>
      <c r="F354" s="109"/>
      <c r="G354" s="109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3.5" customHeight="1">
      <c r="A355" s="100"/>
      <c r="B355" s="109"/>
      <c r="C355" s="109"/>
      <c r="D355" s="109"/>
      <c r="E355" s="109"/>
      <c r="F355" s="109"/>
      <c r="G355" s="109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3.5" customHeight="1">
      <c r="A356" s="100"/>
      <c r="B356" s="109"/>
      <c r="C356" s="109"/>
      <c r="D356" s="109"/>
      <c r="E356" s="109"/>
      <c r="F356" s="109"/>
      <c r="G356" s="109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3.5" customHeight="1">
      <c r="A357" s="100"/>
      <c r="B357" s="109"/>
      <c r="C357" s="109"/>
      <c r="D357" s="109"/>
      <c r="E357" s="109"/>
      <c r="F357" s="109"/>
      <c r="G357" s="109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3.5" customHeight="1">
      <c r="A358" s="100"/>
      <c r="B358" s="109"/>
      <c r="C358" s="109"/>
      <c r="D358" s="109"/>
      <c r="E358" s="109"/>
      <c r="F358" s="109"/>
      <c r="G358" s="109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3.5" customHeight="1">
      <c r="A359" s="100"/>
      <c r="B359" s="109"/>
      <c r="C359" s="109"/>
      <c r="D359" s="109"/>
      <c r="E359" s="109"/>
      <c r="F359" s="109"/>
      <c r="G359" s="109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3.5" customHeight="1">
      <c r="A360" s="100"/>
      <c r="B360" s="109"/>
      <c r="C360" s="109"/>
      <c r="D360" s="109"/>
      <c r="E360" s="109"/>
      <c r="F360" s="109"/>
      <c r="G360" s="109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3.5" customHeight="1">
      <c r="A361" s="100"/>
      <c r="B361" s="109"/>
      <c r="C361" s="109"/>
      <c r="D361" s="109"/>
      <c r="E361" s="109"/>
      <c r="F361" s="109"/>
      <c r="G361" s="109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3.5" customHeight="1">
      <c r="A362" s="100"/>
      <c r="B362" s="109"/>
      <c r="C362" s="109"/>
      <c r="D362" s="109"/>
      <c r="E362" s="109"/>
      <c r="F362" s="109"/>
      <c r="G362" s="109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3.5" customHeight="1">
      <c r="A363" s="100"/>
      <c r="B363" s="109"/>
      <c r="C363" s="109"/>
      <c r="D363" s="109"/>
      <c r="E363" s="109"/>
      <c r="F363" s="109"/>
      <c r="G363" s="109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3.5" customHeight="1">
      <c r="A364" s="100"/>
      <c r="B364" s="109"/>
      <c r="C364" s="109"/>
      <c r="D364" s="109"/>
      <c r="E364" s="109"/>
      <c r="F364" s="109"/>
      <c r="G364" s="109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3.5" customHeight="1">
      <c r="A365" s="100"/>
      <c r="B365" s="109"/>
      <c r="C365" s="109"/>
      <c r="D365" s="109"/>
      <c r="E365" s="109"/>
      <c r="F365" s="109"/>
      <c r="G365" s="109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3.5" customHeight="1">
      <c r="A366" s="100"/>
      <c r="B366" s="109"/>
      <c r="C366" s="109"/>
      <c r="D366" s="109"/>
      <c r="E366" s="109"/>
      <c r="F366" s="109"/>
      <c r="G366" s="109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3.5" customHeight="1">
      <c r="A367" s="100"/>
      <c r="B367" s="109"/>
      <c r="C367" s="109"/>
      <c r="D367" s="109"/>
      <c r="E367" s="109"/>
      <c r="F367" s="109"/>
      <c r="G367" s="109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3.5" customHeight="1">
      <c r="A368" s="100"/>
      <c r="B368" s="109"/>
      <c r="C368" s="109"/>
      <c r="D368" s="109"/>
      <c r="E368" s="109"/>
      <c r="F368" s="109"/>
      <c r="G368" s="109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3.5" customHeight="1">
      <c r="A369" s="100"/>
      <c r="B369" s="109"/>
      <c r="C369" s="109"/>
      <c r="D369" s="109"/>
      <c r="E369" s="109"/>
      <c r="F369" s="109"/>
      <c r="G369" s="109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3.5" customHeight="1">
      <c r="A370" s="100"/>
      <c r="B370" s="109"/>
      <c r="C370" s="109"/>
      <c r="D370" s="109"/>
      <c r="E370" s="109"/>
      <c r="F370" s="109"/>
      <c r="G370" s="109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3.5" customHeight="1">
      <c r="A371" s="100"/>
      <c r="B371" s="109"/>
      <c r="C371" s="109"/>
      <c r="D371" s="109"/>
      <c r="E371" s="109"/>
      <c r="F371" s="109"/>
      <c r="G371" s="109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3.5" customHeight="1">
      <c r="A372" s="100"/>
      <c r="B372" s="109"/>
      <c r="C372" s="109"/>
      <c r="D372" s="109"/>
      <c r="E372" s="109"/>
      <c r="F372" s="109"/>
      <c r="G372" s="109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3.5" customHeight="1">
      <c r="A373" s="100"/>
      <c r="B373" s="109"/>
      <c r="C373" s="109"/>
      <c r="D373" s="109"/>
      <c r="E373" s="109"/>
      <c r="F373" s="109"/>
      <c r="G373" s="109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3.5" customHeight="1">
      <c r="A374" s="100"/>
      <c r="B374" s="109"/>
      <c r="C374" s="109"/>
      <c r="D374" s="109"/>
      <c r="E374" s="109"/>
      <c r="F374" s="109"/>
      <c r="G374" s="109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3.5" customHeight="1">
      <c r="A375" s="100"/>
      <c r="B375" s="109"/>
      <c r="C375" s="109"/>
      <c r="D375" s="109"/>
      <c r="E375" s="109"/>
      <c r="F375" s="109"/>
      <c r="G375" s="109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3.5" customHeight="1">
      <c r="A376" s="100"/>
      <c r="B376" s="109"/>
      <c r="C376" s="109"/>
      <c r="D376" s="109"/>
      <c r="E376" s="109"/>
      <c r="F376" s="109"/>
      <c r="G376" s="109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3.5" customHeight="1">
      <c r="A377" s="100"/>
      <c r="B377" s="109"/>
      <c r="C377" s="109"/>
      <c r="D377" s="109"/>
      <c r="E377" s="109"/>
      <c r="F377" s="109"/>
      <c r="G377" s="109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3.5" customHeight="1">
      <c r="A378" s="100"/>
      <c r="B378" s="109"/>
      <c r="C378" s="109"/>
      <c r="D378" s="109"/>
      <c r="E378" s="109"/>
      <c r="F378" s="109"/>
      <c r="G378" s="109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3.5" customHeight="1">
      <c r="A379" s="100"/>
      <c r="B379" s="109"/>
      <c r="C379" s="109"/>
      <c r="D379" s="109"/>
      <c r="E379" s="109"/>
      <c r="F379" s="109"/>
      <c r="G379" s="109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3.5" customHeight="1">
      <c r="A380" s="100"/>
      <c r="B380" s="109"/>
      <c r="C380" s="109"/>
      <c r="D380" s="109"/>
      <c r="E380" s="109"/>
      <c r="F380" s="109"/>
      <c r="G380" s="109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3.5" customHeight="1">
      <c r="A381" s="100"/>
      <c r="B381" s="109"/>
      <c r="C381" s="109"/>
      <c r="D381" s="109"/>
      <c r="E381" s="109"/>
      <c r="F381" s="109"/>
      <c r="G381" s="109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3.5" customHeight="1">
      <c r="A382" s="100"/>
      <c r="B382" s="109"/>
      <c r="C382" s="109"/>
      <c r="D382" s="109"/>
      <c r="E382" s="109"/>
      <c r="F382" s="109"/>
      <c r="G382" s="109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3.5" customHeight="1">
      <c r="A383" s="100"/>
      <c r="B383" s="109"/>
      <c r="C383" s="109"/>
      <c r="D383" s="109"/>
      <c r="E383" s="109"/>
      <c r="F383" s="109"/>
      <c r="G383" s="109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3.5" customHeight="1">
      <c r="A384" s="100"/>
      <c r="B384" s="109"/>
      <c r="C384" s="109"/>
      <c r="D384" s="109"/>
      <c r="E384" s="109"/>
      <c r="F384" s="109"/>
      <c r="G384" s="109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3.5" customHeight="1">
      <c r="A385" s="100"/>
      <c r="B385" s="109"/>
      <c r="C385" s="109"/>
      <c r="D385" s="109"/>
      <c r="E385" s="109"/>
      <c r="F385" s="109"/>
      <c r="G385" s="109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3.5" customHeight="1">
      <c r="A386" s="100"/>
      <c r="B386" s="109"/>
      <c r="C386" s="109"/>
      <c r="D386" s="109"/>
      <c r="E386" s="109"/>
      <c r="F386" s="109"/>
      <c r="G386" s="109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3.5" customHeight="1">
      <c r="A387" s="100"/>
      <c r="B387" s="109"/>
      <c r="C387" s="109"/>
      <c r="D387" s="109"/>
      <c r="E387" s="109"/>
      <c r="F387" s="109"/>
      <c r="G387" s="109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3.5" customHeight="1">
      <c r="A388" s="100"/>
      <c r="B388" s="109"/>
      <c r="C388" s="109"/>
      <c r="D388" s="109"/>
      <c r="E388" s="109"/>
      <c r="F388" s="109"/>
      <c r="G388" s="109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3.5" customHeight="1">
      <c r="A389" s="100"/>
      <c r="B389" s="109"/>
      <c r="C389" s="109"/>
      <c r="D389" s="109"/>
      <c r="E389" s="109"/>
      <c r="F389" s="109"/>
      <c r="G389" s="109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3.5" customHeight="1">
      <c r="A390" s="100"/>
      <c r="B390" s="109"/>
      <c r="C390" s="109"/>
      <c r="D390" s="109"/>
      <c r="E390" s="109"/>
      <c r="F390" s="109"/>
      <c r="G390" s="109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3.5" customHeight="1">
      <c r="A391" s="100"/>
      <c r="B391" s="109"/>
      <c r="C391" s="109"/>
      <c r="D391" s="109"/>
      <c r="E391" s="109"/>
      <c r="F391" s="109"/>
      <c r="G391" s="109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3.5" customHeight="1">
      <c r="A392" s="100"/>
      <c r="B392" s="109"/>
      <c r="C392" s="109"/>
      <c r="D392" s="109"/>
      <c r="E392" s="109"/>
      <c r="F392" s="109"/>
      <c r="G392" s="109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3.5" customHeight="1">
      <c r="A393" s="100"/>
      <c r="B393" s="109"/>
      <c r="C393" s="109"/>
      <c r="D393" s="109"/>
      <c r="E393" s="109"/>
      <c r="F393" s="109"/>
      <c r="G393" s="109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3.5" customHeight="1">
      <c r="A394" s="100"/>
      <c r="B394" s="109"/>
      <c r="C394" s="109"/>
      <c r="D394" s="109"/>
      <c r="E394" s="109"/>
      <c r="F394" s="109"/>
      <c r="G394" s="109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3.5" customHeight="1">
      <c r="A395" s="100"/>
      <c r="B395" s="109"/>
      <c r="C395" s="109"/>
      <c r="D395" s="109"/>
      <c r="E395" s="109"/>
      <c r="F395" s="109"/>
      <c r="G395" s="109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3.5" customHeight="1">
      <c r="A396" s="100"/>
      <c r="B396" s="109"/>
      <c r="C396" s="109"/>
      <c r="D396" s="109"/>
      <c r="E396" s="109"/>
      <c r="F396" s="109"/>
      <c r="G396" s="109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3.5" customHeight="1">
      <c r="A397" s="100"/>
      <c r="B397" s="109"/>
      <c r="C397" s="109"/>
      <c r="D397" s="109"/>
      <c r="E397" s="109"/>
      <c r="F397" s="109"/>
      <c r="G397" s="109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3.5" customHeight="1">
      <c r="A398" s="100"/>
      <c r="B398" s="109"/>
      <c r="C398" s="109"/>
      <c r="D398" s="109"/>
      <c r="E398" s="109"/>
      <c r="F398" s="109"/>
      <c r="G398" s="109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3.5" customHeight="1">
      <c r="A399" s="100"/>
      <c r="B399" s="109"/>
      <c r="C399" s="109"/>
      <c r="D399" s="109"/>
      <c r="E399" s="109"/>
      <c r="F399" s="109"/>
      <c r="G399" s="109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3.5" customHeight="1">
      <c r="A400" s="100"/>
      <c r="B400" s="109"/>
      <c r="C400" s="109"/>
      <c r="D400" s="109"/>
      <c r="E400" s="109"/>
      <c r="F400" s="109"/>
      <c r="G400" s="109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3.5" customHeight="1">
      <c r="A401" s="100"/>
      <c r="B401" s="109"/>
      <c r="C401" s="109"/>
      <c r="D401" s="109"/>
      <c r="E401" s="109"/>
      <c r="F401" s="109"/>
      <c r="G401" s="109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3.5" customHeight="1">
      <c r="A402" s="100"/>
      <c r="B402" s="109"/>
      <c r="C402" s="109"/>
      <c r="D402" s="109"/>
      <c r="E402" s="109"/>
      <c r="F402" s="109"/>
      <c r="G402" s="109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3.5" customHeight="1">
      <c r="A403" s="100"/>
      <c r="B403" s="109"/>
      <c r="C403" s="109"/>
      <c r="D403" s="109"/>
      <c r="E403" s="109"/>
      <c r="F403" s="109"/>
      <c r="G403" s="109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3.5" customHeight="1">
      <c r="A404" s="100"/>
      <c r="B404" s="109"/>
      <c r="C404" s="109"/>
      <c r="D404" s="109"/>
      <c r="E404" s="109"/>
      <c r="F404" s="109"/>
      <c r="G404" s="109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3.5" customHeight="1">
      <c r="A405" s="100"/>
      <c r="B405" s="109"/>
      <c r="C405" s="109"/>
      <c r="D405" s="109"/>
      <c r="E405" s="109"/>
      <c r="F405" s="109"/>
      <c r="G405" s="109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3.5" customHeight="1">
      <c r="A406" s="100"/>
      <c r="B406" s="109"/>
      <c r="C406" s="109"/>
      <c r="D406" s="109"/>
      <c r="E406" s="109"/>
      <c r="F406" s="109"/>
      <c r="G406" s="109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3.5" customHeight="1">
      <c r="A407" s="100"/>
      <c r="B407" s="109"/>
      <c r="C407" s="109"/>
      <c r="D407" s="109"/>
      <c r="E407" s="109"/>
      <c r="F407" s="109"/>
      <c r="G407" s="109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3.5" customHeight="1">
      <c r="A408" s="100"/>
      <c r="B408" s="109"/>
      <c r="C408" s="109"/>
      <c r="D408" s="109"/>
      <c r="E408" s="109"/>
      <c r="F408" s="109"/>
      <c r="G408" s="109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3.5" customHeight="1">
      <c r="A409" s="100"/>
      <c r="B409" s="109"/>
      <c r="C409" s="109"/>
      <c r="D409" s="109"/>
      <c r="E409" s="109"/>
      <c r="F409" s="109"/>
      <c r="G409" s="109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3.5" customHeight="1">
      <c r="A410" s="100"/>
      <c r="B410" s="109"/>
      <c r="C410" s="109"/>
      <c r="D410" s="109"/>
      <c r="E410" s="109"/>
      <c r="F410" s="109"/>
      <c r="G410" s="109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3.5" customHeight="1">
      <c r="A411" s="100"/>
      <c r="B411" s="109"/>
      <c r="C411" s="109"/>
      <c r="D411" s="109"/>
      <c r="E411" s="109"/>
      <c r="F411" s="109"/>
      <c r="G411" s="109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3.5" customHeight="1">
      <c r="A412" s="100"/>
      <c r="B412" s="109"/>
      <c r="C412" s="109"/>
      <c r="D412" s="109"/>
      <c r="E412" s="109"/>
      <c r="F412" s="109"/>
      <c r="G412" s="109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3.5" customHeight="1">
      <c r="A413" s="100"/>
      <c r="B413" s="109"/>
      <c r="C413" s="109"/>
      <c r="D413" s="109"/>
      <c r="E413" s="109"/>
      <c r="F413" s="109"/>
      <c r="G413" s="109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3.5" customHeight="1">
      <c r="A414" s="100"/>
      <c r="B414" s="109"/>
      <c r="C414" s="109"/>
      <c r="D414" s="109"/>
      <c r="E414" s="109"/>
      <c r="F414" s="109"/>
      <c r="G414" s="109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3.5" customHeight="1">
      <c r="A415" s="100"/>
      <c r="B415" s="109"/>
      <c r="C415" s="109"/>
      <c r="D415" s="109"/>
      <c r="E415" s="109"/>
      <c r="F415" s="109"/>
      <c r="G415" s="109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3.5" customHeight="1">
      <c r="A416" s="100"/>
      <c r="B416" s="109"/>
      <c r="C416" s="109"/>
      <c r="D416" s="109"/>
      <c r="E416" s="109"/>
      <c r="F416" s="109"/>
      <c r="G416" s="109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3.5" customHeight="1">
      <c r="A417" s="100"/>
      <c r="B417" s="109"/>
      <c r="C417" s="109"/>
      <c r="D417" s="109"/>
      <c r="E417" s="109"/>
      <c r="F417" s="109"/>
      <c r="G417" s="109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3.5" customHeight="1">
      <c r="A418" s="100"/>
      <c r="B418" s="109"/>
      <c r="C418" s="109"/>
      <c r="D418" s="109"/>
      <c r="E418" s="109"/>
      <c r="F418" s="109"/>
      <c r="G418" s="109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3.5" customHeight="1">
      <c r="A419" s="100"/>
      <c r="B419" s="109"/>
      <c r="C419" s="109"/>
      <c r="D419" s="109"/>
      <c r="E419" s="109"/>
      <c r="F419" s="109"/>
      <c r="G419" s="109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3.5" customHeight="1">
      <c r="A420" s="100"/>
      <c r="B420" s="109"/>
      <c r="C420" s="109"/>
      <c r="D420" s="109"/>
      <c r="E420" s="109"/>
      <c r="F420" s="109"/>
      <c r="G420" s="109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3.5" customHeight="1">
      <c r="A421" s="100"/>
      <c r="B421" s="109"/>
      <c r="C421" s="109"/>
      <c r="D421" s="109"/>
      <c r="E421" s="109"/>
      <c r="F421" s="109"/>
      <c r="G421" s="109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3.5" customHeight="1">
      <c r="A422" s="100"/>
      <c r="B422" s="109"/>
      <c r="C422" s="109"/>
      <c r="D422" s="109"/>
      <c r="E422" s="109"/>
      <c r="F422" s="109"/>
      <c r="G422" s="109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3.5" customHeight="1">
      <c r="A423" s="100"/>
      <c r="B423" s="109"/>
      <c r="C423" s="109"/>
      <c r="D423" s="109"/>
      <c r="E423" s="109"/>
      <c r="F423" s="109"/>
      <c r="G423" s="109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3.5" customHeight="1">
      <c r="A424" s="100"/>
      <c r="B424" s="109"/>
      <c r="C424" s="109"/>
      <c r="D424" s="109"/>
      <c r="E424" s="109"/>
      <c r="F424" s="109"/>
      <c r="G424" s="109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3.5" customHeight="1">
      <c r="A425" s="100"/>
      <c r="B425" s="109"/>
      <c r="C425" s="109"/>
      <c r="D425" s="109"/>
      <c r="E425" s="109"/>
      <c r="F425" s="109"/>
      <c r="G425" s="109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3.5" customHeight="1">
      <c r="A426" s="100"/>
      <c r="B426" s="109"/>
      <c r="C426" s="109"/>
      <c r="D426" s="109"/>
      <c r="E426" s="109"/>
      <c r="F426" s="109"/>
      <c r="G426" s="109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3.5" customHeight="1">
      <c r="A427" s="100"/>
      <c r="B427" s="109"/>
      <c r="C427" s="109"/>
      <c r="D427" s="109"/>
      <c r="E427" s="109"/>
      <c r="F427" s="109"/>
      <c r="G427" s="109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3.5" customHeight="1">
      <c r="A428" s="100"/>
      <c r="B428" s="109"/>
      <c r="C428" s="109"/>
      <c r="D428" s="109"/>
      <c r="E428" s="109"/>
      <c r="F428" s="109"/>
      <c r="G428" s="109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3.5" customHeight="1">
      <c r="A429" s="100"/>
      <c r="B429" s="109"/>
      <c r="C429" s="109"/>
      <c r="D429" s="109"/>
      <c r="E429" s="109"/>
      <c r="F429" s="109"/>
      <c r="G429" s="109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3.5" customHeight="1">
      <c r="A430" s="100"/>
      <c r="B430" s="109"/>
      <c r="C430" s="109"/>
      <c r="D430" s="109"/>
      <c r="E430" s="109"/>
      <c r="F430" s="109"/>
      <c r="G430" s="109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3.5" customHeight="1">
      <c r="A431" s="100"/>
      <c r="B431" s="109"/>
      <c r="C431" s="109"/>
      <c r="D431" s="109"/>
      <c r="E431" s="109"/>
      <c r="F431" s="109"/>
      <c r="G431" s="109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3.5" customHeight="1">
      <c r="A432" s="100"/>
      <c r="B432" s="109"/>
      <c r="C432" s="109"/>
      <c r="D432" s="109"/>
      <c r="E432" s="109"/>
      <c r="F432" s="109"/>
      <c r="G432" s="109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3.5" customHeight="1">
      <c r="A433" s="100"/>
      <c r="B433" s="109"/>
      <c r="C433" s="109"/>
      <c r="D433" s="109"/>
      <c r="E433" s="109"/>
      <c r="F433" s="109"/>
      <c r="G433" s="109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3.5" customHeight="1">
      <c r="A434" s="100"/>
      <c r="B434" s="109"/>
      <c r="C434" s="109"/>
      <c r="D434" s="109"/>
      <c r="E434" s="109"/>
      <c r="F434" s="109"/>
      <c r="G434" s="109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3.5" customHeight="1">
      <c r="A435" s="100"/>
      <c r="B435" s="109"/>
      <c r="C435" s="109"/>
      <c r="D435" s="109"/>
      <c r="E435" s="109"/>
      <c r="F435" s="109"/>
      <c r="G435" s="109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3.5" customHeight="1">
      <c r="A436" s="100"/>
      <c r="B436" s="109"/>
      <c r="C436" s="109"/>
      <c r="D436" s="109"/>
      <c r="E436" s="109"/>
      <c r="F436" s="109"/>
      <c r="G436" s="109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3.5" customHeight="1">
      <c r="A437" s="100"/>
      <c r="B437" s="109"/>
      <c r="C437" s="109"/>
      <c r="D437" s="109"/>
      <c r="E437" s="109"/>
      <c r="F437" s="109"/>
      <c r="G437" s="109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3.5" customHeight="1">
      <c r="A438" s="100"/>
      <c r="B438" s="109"/>
      <c r="C438" s="109"/>
      <c r="D438" s="109"/>
      <c r="E438" s="109"/>
      <c r="F438" s="109"/>
      <c r="G438" s="109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3.5" customHeight="1">
      <c r="A439" s="100"/>
      <c r="B439" s="109"/>
      <c r="C439" s="109"/>
      <c r="D439" s="109"/>
      <c r="E439" s="109"/>
      <c r="F439" s="109"/>
      <c r="G439" s="109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3.5" customHeight="1">
      <c r="A440" s="100"/>
      <c r="B440" s="109"/>
      <c r="C440" s="109"/>
      <c r="D440" s="109"/>
      <c r="E440" s="109"/>
      <c r="F440" s="109"/>
      <c r="G440" s="109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3.5" customHeight="1">
      <c r="A441" s="100"/>
      <c r="B441" s="109"/>
      <c r="C441" s="109"/>
      <c r="D441" s="109"/>
      <c r="E441" s="109"/>
      <c r="F441" s="109"/>
      <c r="G441" s="109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3.5" customHeight="1">
      <c r="A442" s="100"/>
      <c r="B442" s="109"/>
      <c r="C442" s="109"/>
      <c r="D442" s="109"/>
      <c r="E442" s="109"/>
      <c r="F442" s="109"/>
      <c r="G442" s="109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3.5" customHeight="1">
      <c r="A443" s="100"/>
      <c r="B443" s="109"/>
      <c r="C443" s="109"/>
      <c r="D443" s="109"/>
      <c r="E443" s="109"/>
      <c r="F443" s="109"/>
      <c r="G443" s="109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3.5" customHeight="1">
      <c r="A444" s="100"/>
      <c r="B444" s="109"/>
      <c r="C444" s="109"/>
      <c r="D444" s="109"/>
      <c r="E444" s="109"/>
      <c r="F444" s="109"/>
      <c r="G444" s="109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3.5" customHeight="1">
      <c r="A445" s="100"/>
      <c r="B445" s="109"/>
      <c r="C445" s="109"/>
      <c r="D445" s="109"/>
      <c r="E445" s="109"/>
      <c r="F445" s="109"/>
      <c r="G445" s="109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3.5" customHeight="1">
      <c r="A446" s="100"/>
      <c r="B446" s="109"/>
      <c r="C446" s="109"/>
      <c r="D446" s="109"/>
      <c r="E446" s="109"/>
      <c r="F446" s="109"/>
      <c r="G446" s="109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3.5" customHeight="1">
      <c r="A447" s="100"/>
      <c r="B447" s="109"/>
      <c r="C447" s="109"/>
      <c r="D447" s="109"/>
      <c r="E447" s="109"/>
      <c r="F447" s="109"/>
      <c r="G447" s="109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3.5" customHeight="1">
      <c r="A448" s="100"/>
      <c r="B448" s="109"/>
      <c r="C448" s="109"/>
      <c r="D448" s="109"/>
      <c r="E448" s="109"/>
      <c r="F448" s="109"/>
      <c r="G448" s="109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3.5" customHeight="1">
      <c r="A449" s="100"/>
      <c r="B449" s="109"/>
      <c r="C449" s="109"/>
      <c r="D449" s="109"/>
      <c r="E449" s="109"/>
      <c r="F449" s="109"/>
      <c r="G449" s="109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3.5" customHeight="1">
      <c r="A450" s="100"/>
      <c r="B450" s="109"/>
      <c r="C450" s="109"/>
      <c r="D450" s="109"/>
      <c r="E450" s="109"/>
      <c r="F450" s="109"/>
      <c r="G450" s="109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3.5" customHeight="1">
      <c r="A451" s="100"/>
      <c r="B451" s="109"/>
      <c r="C451" s="109"/>
      <c r="D451" s="109"/>
      <c r="E451" s="109"/>
      <c r="F451" s="109"/>
      <c r="G451" s="109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3.5" customHeight="1">
      <c r="A452" s="100"/>
      <c r="B452" s="109"/>
      <c r="C452" s="109"/>
      <c r="D452" s="109"/>
      <c r="E452" s="109"/>
      <c r="F452" s="109"/>
      <c r="G452" s="109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3.5" customHeight="1">
      <c r="A453" s="100"/>
      <c r="B453" s="109"/>
      <c r="C453" s="109"/>
      <c r="D453" s="109"/>
      <c r="E453" s="109"/>
      <c r="F453" s="109"/>
      <c r="G453" s="109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3.5" customHeight="1">
      <c r="A454" s="100"/>
      <c r="B454" s="109"/>
      <c r="C454" s="109"/>
      <c r="D454" s="109"/>
      <c r="E454" s="109"/>
      <c r="F454" s="109"/>
      <c r="G454" s="109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3.5" customHeight="1">
      <c r="A455" s="100"/>
      <c r="B455" s="109"/>
      <c r="C455" s="109"/>
      <c r="D455" s="109"/>
      <c r="E455" s="109"/>
      <c r="F455" s="109"/>
      <c r="G455" s="109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3.5" customHeight="1">
      <c r="A456" s="100"/>
      <c r="B456" s="109"/>
      <c r="C456" s="109"/>
      <c r="D456" s="109"/>
      <c r="E456" s="109"/>
      <c r="F456" s="109"/>
      <c r="G456" s="109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3.5" customHeight="1">
      <c r="A457" s="100"/>
      <c r="B457" s="109"/>
      <c r="C457" s="109"/>
      <c r="D457" s="109"/>
      <c r="E457" s="109"/>
      <c r="F457" s="109"/>
      <c r="G457" s="109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3.5" customHeight="1">
      <c r="A458" s="100"/>
      <c r="B458" s="109"/>
      <c r="C458" s="109"/>
      <c r="D458" s="109"/>
      <c r="E458" s="109"/>
      <c r="F458" s="109"/>
      <c r="G458" s="109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3.5" customHeight="1">
      <c r="A459" s="100"/>
      <c r="B459" s="109"/>
      <c r="C459" s="109"/>
      <c r="D459" s="109"/>
      <c r="E459" s="109"/>
      <c r="F459" s="109"/>
      <c r="G459" s="109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3.5" customHeight="1">
      <c r="A460" s="100"/>
      <c r="B460" s="109"/>
      <c r="C460" s="109"/>
      <c r="D460" s="109"/>
      <c r="E460" s="109"/>
      <c r="F460" s="109"/>
      <c r="G460" s="109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3.5" customHeight="1">
      <c r="A461" s="100"/>
      <c r="B461" s="109"/>
      <c r="C461" s="109"/>
      <c r="D461" s="109"/>
      <c r="E461" s="109"/>
      <c r="F461" s="109"/>
      <c r="G461" s="109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3.5" customHeight="1">
      <c r="A462" s="100"/>
      <c r="B462" s="109"/>
      <c r="C462" s="109"/>
      <c r="D462" s="109"/>
      <c r="E462" s="109"/>
      <c r="F462" s="109"/>
      <c r="G462" s="109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3.5" customHeight="1">
      <c r="A463" s="100"/>
      <c r="B463" s="109"/>
      <c r="C463" s="109"/>
      <c r="D463" s="109"/>
      <c r="E463" s="109"/>
      <c r="F463" s="109"/>
      <c r="G463" s="109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3.5" customHeight="1">
      <c r="A464" s="100"/>
      <c r="B464" s="109"/>
      <c r="C464" s="109"/>
      <c r="D464" s="109"/>
      <c r="E464" s="109"/>
      <c r="F464" s="109"/>
      <c r="G464" s="109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3.5" customHeight="1">
      <c r="A465" s="100"/>
      <c r="B465" s="109"/>
      <c r="C465" s="109"/>
      <c r="D465" s="109"/>
      <c r="E465" s="109"/>
      <c r="F465" s="109"/>
      <c r="G465" s="109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3.5" customHeight="1">
      <c r="A466" s="100"/>
      <c r="B466" s="109"/>
      <c r="C466" s="109"/>
      <c r="D466" s="109"/>
      <c r="E466" s="109"/>
      <c r="F466" s="109"/>
      <c r="G466" s="109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3.5" customHeight="1">
      <c r="A467" s="100"/>
      <c r="B467" s="109"/>
      <c r="C467" s="109"/>
      <c r="D467" s="109"/>
      <c r="E467" s="109"/>
      <c r="F467" s="109"/>
      <c r="G467" s="109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3.5" customHeight="1">
      <c r="A468" s="100"/>
      <c r="B468" s="109"/>
      <c r="C468" s="109"/>
      <c r="D468" s="109"/>
      <c r="E468" s="109"/>
      <c r="F468" s="109"/>
      <c r="G468" s="109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3.5" customHeight="1">
      <c r="A469" s="100"/>
      <c r="B469" s="109"/>
      <c r="C469" s="109"/>
      <c r="D469" s="109"/>
      <c r="E469" s="109"/>
      <c r="F469" s="109"/>
      <c r="G469" s="109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3.5" customHeight="1">
      <c r="A470" s="100"/>
      <c r="B470" s="109"/>
      <c r="C470" s="109"/>
      <c r="D470" s="109"/>
      <c r="E470" s="109"/>
      <c r="F470" s="109"/>
      <c r="G470" s="109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3.5" customHeight="1">
      <c r="A471" s="100"/>
      <c r="B471" s="109"/>
      <c r="C471" s="109"/>
      <c r="D471" s="109"/>
      <c r="E471" s="109"/>
      <c r="F471" s="109"/>
      <c r="G471" s="109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3.5" customHeight="1">
      <c r="A472" s="100"/>
      <c r="B472" s="109"/>
      <c r="C472" s="109"/>
      <c r="D472" s="109"/>
      <c r="E472" s="109"/>
      <c r="F472" s="109"/>
      <c r="G472" s="109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3.5" customHeight="1">
      <c r="A473" s="100"/>
      <c r="B473" s="109"/>
      <c r="C473" s="109"/>
      <c r="D473" s="109"/>
      <c r="E473" s="109"/>
      <c r="F473" s="109"/>
      <c r="G473" s="109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3.5" customHeight="1">
      <c r="A474" s="100"/>
      <c r="B474" s="109"/>
      <c r="C474" s="109"/>
      <c r="D474" s="109"/>
      <c r="E474" s="109"/>
      <c r="F474" s="109"/>
      <c r="G474" s="109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3.5" customHeight="1">
      <c r="A475" s="100"/>
      <c r="B475" s="109"/>
      <c r="C475" s="109"/>
      <c r="D475" s="109"/>
      <c r="E475" s="109"/>
      <c r="F475" s="109"/>
      <c r="G475" s="109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3.5" customHeight="1">
      <c r="A476" s="100"/>
      <c r="B476" s="109"/>
      <c r="C476" s="109"/>
      <c r="D476" s="109"/>
      <c r="E476" s="109"/>
      <c r="F476" s="109"/>
      <c r="G476" s="109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3.5" customHeight="1">
      <c r="A477" s="100"/>
      <c r="B477" s="109"/>
      <c r="C477" s="109"/>
      <c r="D477" s="109"/>
      <c r="E477" s="109"/>
      <c r="F477" s="109"/>
      <c r="G477" s="109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3.5" customHeight="1">
      <c r="A478" s="100"/>
      <c r="B478" s="109"/>
      <c r="C478" s="109"/>
      <c r="D478" s="109"/>
      <c r="E478" s="109"/>
      <c r="F478" s="109"/>
      <c r="G478" s="109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3.5" customHeight="1">
      <c r="A479" s="100"/>
      <c r="B479" s="109"/>
      <c r="C479" s="109"/>
      <c r="D479" s="109"/>
      <c r="E479" s="109"/>
      <c r="F479" s="109"/>
      <c r="G479" s="109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3.5" customHeight="1">
      <c r="A480" s="100"/>
      <c r="B480" s="109"/>
      <c r="C480" s="109"/>
      <c r="D480" s="109"/>
      <c r="E480" s="109"/>
      <c r="F480" s="109"/>
      <c r="G480" s="109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3.5" customHeight="1">
      <c r="A481" s="100"/>
      <c r="B481" s="109"/>
      <c r="C481" s="109"/>
      <c r="D481" s="109"/>
      <c r="E481" s="109"/>
      <c r="F481" s="109"/>
      <c r="G481" s="109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3.5" customHeight="1">
      <c r="A482" s="100"/>
      <c r="B482" s="109"/>
      <c r="C482" s="109"/>
      <c r="D482" s="109"/>
      <c r="E482" s="109"/>
      <c r="F482" s="109"/>
      <c r="G482" s="109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3.5" customHeight="1">
      <c r="A483" s="100"/>
      <c r="B483" s="109"/>
      <c r="C483" s="109"/>
      <c r="D483" s="109"/>
      <c r="E483" s="109"/>
      <c r="F483" s="109"/>
      <c r="G483" s="109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3.5" customHeight="1">
      <c r="A484" s="100"/>
      <c r="B484" s="109"/>
      <c r="C484" s="109"/>
      <c r="D484" s="109"/>
      <c r="E484" s="109"/>
      <c r="F484" s="109"/>
      <c r="G484" s="109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3.5" customHeight="1">
      <c r="A485" s="100"/>
      <c r="B485" s="109"/>
      <c r="C485" s="109"/>
      <c r="D485" s="109"/>
      <c r="E485" s="109"/>
      <c r="F485" s="109"/>
      <c r="G485" s="109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3.5" customHeight="1">
      <c r="A486" s="100"/>
      <c r="B486" s="109"/>
      <c r="C486" s="109"/>
      <c r="D486" s="109"/>
      <c r="E486" s="109"/>
      <c r="F486" s="109"/>
      <c r="G486" s="109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3.5" customHeight="1">
      <c r="A487" s="100"/>
      <c r="B487" s="109"/>
      <c r="C487" s="109"/>
      <c r="D487" s="109"/>
      <c r="E487" s="109"/>
      <c r="F487" s="109"/>
      <c r="G487" s="109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3.5" customHeight="1">
      <c r="A488" s="100"/>
      <c r="B488" s="109"/>
      <c r="C488" s="109"/>
      <c r="D488" s="109"/>
      <c r="E488" s="109"/>
      <c r="F488" s="109"/>
      <c r="G488" s="109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3.5" customHeight="1">
      <c r="A489" s="100"/>
      <c r="B489" s="109"/>
      <c r="C489" s="109"/>
      <c r="D489" s="109"/>
      <c r="E489" s="109"/>
      <c r="F489" s="109"/>
      <c r="G489" s="109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3.5" customHeight="1">
      <c r="A490" s="100"/>
      <c r="B490" s="109"/>
      <c r="C490" s="109"/>
      <c r="D490" s="109"/>
      <c r="E490" s="109"/>
      <c r="F490" s="109"/>
      <c r="G490" s="109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3.5" customHeight="1">
      <c r="A491" s="100"/>
      <c r="B491" s="109"/>
      <c r="C491" s="109"/>
      <c r="D491" s="109"/>
      <c r="E491" s="109"/>
      <c r="F491" s="109"/>
      <c r="G491" s="109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3.5" customHeight="1">
      <c r="A492" s="100"/>
      <c r="B492" s="109"/>
      <c r="C492" s="109"/>
      <c r="D492" s="109"/>
      <c r="E492" s="109"/>
      <c r="F492" s="109"/>
      <c r="G492" s="109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3.5" customHeight="1">
      <c r="A493" s="100"/>
      <c r="B493" s="109"/>
      <c r="C493" s="109"/>
      <c r="D493" s="109"/>
      <c r="E493" s="109"/>
      <c r="F493" s="109"/>
      <c r="G493" s="109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3.5" customHeight="1">
      <c r="A494" s="100"/>
      <c r="B494" s="109"/>
      <c r="C494" s="109"/>
      <c r="D494" s="109"/>
      <c r="E494" s="109"/>
      <c r="F494" s="109"/>
      <c r="G494" s="109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3.5" customHeight="1">
      <c r="A495" s="100"/>
      <c r="B495" s="109"/>
      <c r="C495" s="109"/>
      <c r="D495" s="109"/>
      <c r="E495" s="109"/>
      <c r="F495" s="109"/>
      <c r="G495" s="109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3.5" customHeight="1">
      <c r="A496" s="100"/>
      <c r="B496" s="109"/>
      <c r="C496" s="109"/>
      <c r="D496" s="109"/>
      <c r="E496" s="109"/>
      <c r="F496" s="109"/>
      <c r="G496" s="109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3.5" customHeight="1">
      <c r="A497" s="100"/>
      <c r="B497" s="109"/>
      <c r="C497" s="109"/>
      <c r="D497" s="109"/>
      <c r="E497" s="109"/>
      <c r="F497" s="109"/>
      <c r="G497" s="109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3.5" customHeight="1">
      <c r="A498" s="100"/>
      <c r="B498" s="109"/>
      <c r="C498" s="109"/>
      <c r="D498" s="109"/>
      <c r="E498" s="109"/>
      <c r="F498" s="109"/>
      <c r="G498" s="109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3.5" customHeight="1">
      <c r="A499" s="100"/>
      <c r="B499" s="109"/>
      <c r="C499" s="109"/>
      <c r="D499" s="109"/>
      <c r="E499" s="109"/>
      <c r="F499" s="109"/>
      <c r="G499" s="109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3.5" customHeight="1">
      <c r="A500" s="100"/>
      <c r="B500" s="109"/>
      <c r="C500" s="109"/>
      <c r="D500" s="109"/>
      <c r="E500" s="109"/>
      <c r="F500" s="109"/>
      <c r="G500" s="109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3.5" customHeight="1">
      <c r="A501" s="100"/>
      <c r="B501" s="109"/>
      <c r="C501" s="109"/>
      <c r="D501" s="109"/>
      <c r="E501" s="109"/>
      <c r="F501" s="109"/>
      <c r="G501" s="109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3.5" customHeight="1">
      <c r="A502" s="100"/>
      <c r="B502" s="109"/>
      <c r="C502" s="109"/>
      <c r="D502" s="109"/>
      <c r="E502" s="109"/>
      <c r="F502" s="109"/>
      <c r="G502" s="109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3.5" customHeight="1">
      <c r="A503" s="100"/>
      <c r="B503" s="109"/>
      <c r="C503" s="109"/>
      <c r="D503" s="109"/>
      <c r="E503" s="109"/>
      <c r="F503" s="109"/>
      <c r="G503" s="109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3.5" customHeight="1">
      <c r="A504" s="100"/>
      <c r="B504" s="109"/>
      <c r="C504" s="109"/>
      <c r="D504" s="109"/>
      <c r="E504" s="109"/>
      <c r="F504" s="109"/>
      <c r="G504" s="109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3.5" customHeight="1">
      <c r="A505" s="100"/>
      <c r="B505" s="109"/>
      <c r="C505" s="109"/>
      <c r="D505" s="109"/>
      <c r="E505" s="109"/>
      <c r="F505" s="109"/>
      <c r="G505" s="109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3.5" customHeight="1">
      <c r="A506" s="100"/>
      <c r="B506" s="109"/>
      <c r="C506" s="109"/>
      <c r="D506" s="109"/>
      <c r="E506" s="109"/>
      <c r="F506" s="109"/>
      <c r="G506" s="109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3.5" customHeight="1">
      <c r="A507" s="100"/>
      <c r="B507" s="109"/>
      <c r="C507" s="109"/>
      <c r="D507" s="109"/>
      <c r="E507" s="109"/>
      <c r="F507" s="109"/>
      <c r="G507" s="109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3.5" customHeight="1">
      <c r="A508" s="100"/>
      <c r="B508" s="109"/>
      <c r="C508" s="109"/>
      <c r="D508" s="109"/>
      <c r="E508" s="109"/>
      <c r="F508" s="109"/>
      <c r="G508" s="109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3.5" customHeight="1">
      <c r="A509" s="100"/>
      <c r="B509" s="109"/>
      <c r="C509" s="109"/>
      <c r="D509" s="109"/>
      <c r="E509" s="109"/>
      <c r="F509" s="109"/>
      <c r="G509" s="109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3.5" customHeight="1">
      <c r="A510" s="100"/>
      <c r="B510" s="109"/>
      <c r="C510" s="109"/>
      <c r="D510" s="109"/>
      <c r="E510" s="109"/>
      <c r="F510" s="109"/>
      <c r="G510" s="109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3.5" customHeight="1">
      <c r="A511" s="100"/>
      <c r="B511" s="109"/>
      <c r="C511" s="109"/>
      <c r="D511" s="109"/>
      <c r="E511" s="109"/>
      <c r="F511" s="109"/>
      <c r="G511" s="109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3.5" customHeight="1">
      <c r="A512" s="100"/>
      <c r="B512" s="109"/>
      <c r="C512" s="109"/>
      <c r="D512" s="109"/>
      <c r="E512" s="109"/>
      <c r="F512" s="109"/>
      <c r="G512" s="109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3.5" customHeight="1">
      <c r="A513" s="100"/>
      <c r="B513" s="109"/>
      <c r="C513" s="109"/>
      <c r="D513" s="109"/>
      <c r="E513" s="109"/>
      <c r="F513" s="109"/>
      <c r="G513" s="109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3.5" customHeight="1">
      <c r="A514" s="100"/>
      <c r="B514" s="109"/>
      <c r="C514" s="109"/>
      <c r="D514" s="109"/>
      <c r="E514" s="109"/>
      <c r="F514" s="109"/>
      <c r="G514" s="109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3.5" customHeight="1">
      <c r="A515" s="100"/>
      <c r="B515" s="109"/>
      <c r="C515" s="109"/>
      <c r="D515" s="109"/>
      <c r="E515" s="109"/>
      <c r="F515" s="109"/>
      <c r="G515" s="109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3.5" customHeight="1">
      <c r="A516" s="100"/>
      <c r="B516" s="109"/>
      <c r="C516" s="109"/>
      <c r="D516" s="109"/>
      <c r="E516" s="109"/>
      <c r="F516" s="109"/>
      <c r="G516" s="109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3.5" customHeight="1">
      <c r="A517" s="100"/>
      <c r="B517" s="109"/>
      <c r="C517" s="109"/>
      <c r="D517" s="109"/>
      <c r="E517" s="109"/>
      <c r="F517" s="109"/>
      <c r="G517" s="109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3.5" customHeight="1">
      <c r="A518" s="100"/>
      <c r="B518" s="109"/>
      <c r="C518" s="109"/>
      <c r="D518" s="109"/>
      <c r="E518" s="109"/>
      <c r="F518" s="109"/>
      <c r="G518" s="109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3.5" customHeight="1">
      <c r="A519" s="100"/>
      <c r="B519" s="109"/>
      <c r="C519" s="109"/>
      <c r="D519" s="109"/>
      <c r="E519" s="109"/>
      <c r="F519" s="109"/>
      <c r="G519" s="109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3.5" customHeight="1">
      <c r="A520" s="100"/>
      <c r="B520" s="109"/>
      <c r="C520" s="109"/>
      <c r="D520" s="109"/>
      <c r="E520" s="109"/>
      <c r="F520" s="109"/>
      <c r="G520" s="109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3.5" customHeight="1">
      <c r="A521" s="100"/>
      <c r="B521" s="109"/>
      <c r="C521" s="109"/>
      <c r="D521" s="109"/>
      <c r="E521" s="109"/>
      <c r="F521" s="109"/>
      <c r="G521" s="109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3.5" customHeight="1">
      <c r="A522" s="100"/>
      <c r="B522" s="109"/>
      <c r="C522" s="109"/>
      <c r="D522" s="109"/>
      <c r="E522" s="109"/>
      <c r="F522" s="109"/>
      <c r="G522" s="109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3.5" customHeight="1">
      <c r="A523" s="100"/>
      <c r="B523" s="109"/>
      <c r="C523" s="109"/>
      <c r="D523" s="109"/>
      <c r="E523" s="109"/>
      <c r="F523" s="109"/>
      <c r="G523" s="109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3.5" customHeight="1">
      <c r="A524" s="100"/>
      <c r="B524" s="109"/>
      <c r="C524" s="109"/>
      <c r="D524" s="109"/>
      <c r="E524" s="109"/>
      <c r="F524" s="109"/>
      <c r="G524" s="109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3.5" customHeight="1">
      <c r="A525" s="100"/>
      <c r="B525" s="109"/>
      <c r="C525" s="109"/>
      <c r="D525" s="109"/>
      <c r="E525" s="109"/>
      <c r="F525" s="109"/>
      <c r="G525" s="109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3.5" customHeight="1">
      <c r="A526" s="100"/>
      <c r="B526" s="109"/>
      <c r="C526" s="109"/>
      <c r="D526" s="109"/>
      <c r="E526" s="109"/>
      <c r="F526" s="109"/>
      <c r="G526" s="109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3.5" customHeight="1">
      <c r="A527" s="100"/>
      <c r="B527" s="109"/>
      <c r="C527" s="109"/>
      <c r="D527" s="109"/>
      <c r="E527" s="109"/>
      <c r="F527" s="109"/>
      <c r="G527" s="109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3.5" customHeight="1">
      <c r="A528" s="100"/>
      <c r="B528" s="109"/>
      <c r="C528" s="109"/>
      <c r="D528" s="109"/>
      <c r="E528" s="109"/>
      <c r="F528" s="109"/>
      <c r="G528" s="109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3.5" customHeight="1">
      <c r="A529" s="100"/>
      <c r="B529" s="109"/>
      <c r="C529" s="109"/>
      <c r="D529" s="109"/>
      <c r="E529" s="109"/>
      <c r="F529" s="109"/>
      <c r="G529" s="109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3.5" customHeight="1">
      <c r="A530" s="100"/>
      <c r="B530" s="109"/>
      <c r="C530" s="109"/>
      <c r="D530" s="109"/>
      <c r="E530" s="109"/>
      <c r="F530" s="109"/>
      <c r="G530" s="109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3.5" customHeight="1">
      <c r="A531" s="100"/>
      <c r="B531" s="109"/>
      <c r="C531" s="109"/>
      <c r="D531" s="109"/>
      <c r="E531" s="109"/>
      <c r="F531" s="109"/>
      <c r="G531" s="109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3.5" customHeight="1">
      <c r="A532" s="100"/>
      <c r="B532" s="109"/>
      <c r="C532" s="109"/>
      <c r="D532" s="109"/>
      <c r="E532" s="109"/>
      <c r="F532" s="109"/>
      <c r="G532" s="109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3.5" customHeight="1">
      <c r="A533" s="100"/>
      <c r="B533" s="109"/>
      <c r="C533" s="109"/>
      <c r="D533" s="109"/>
      <c r="E533" s="109"/>
      <c r="F533" s="109"/>
      <c r="G533" s="109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3.5" customHeight="1">
      <c r="A534" s="100"/>
      <c r="B534" s="109"/>
      <c r="C534" s="109"/>
      <c r="D534" s="109"/>
      <c r="E534" s="109"/>
      <c r="F534" s="109"/>
      <c r="G534" s="109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3.5" customHeight="1">
      <c r="A535" s="100"/>
      <c r="B535" s="109"/>
      <c r="C535" s="109"/>
      <c r="D535" s="109"/>
      <c r="E535" s="109"/>
      <c r="F535" s="109"/>
      <c r="G535" s="109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3.5" customHeight="1">
      <c r="A536" s="100"/>
      <c r="B536" s="109"/>
      <c r="C536" s="109"/>
      <c r="D536" s="109"/>
      <c r="E536" s="109"/>
      <c r="F536" s="109"/>
      <c r="G536" s="109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3.5" customHeight="1">
      <c r="A537" s="100"/>
      <c r="B537" s="109"/>
      <c r="C537" s="109"/>
      <c r="D537" s="109"/>
      <c r="E537" s="109"/>
      <c r="F537" s="109"/>
      <c r="G537" s="109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3.5" customHeight="1">
      <c r="A538" s="100"/>
      <c r="B538" s="109"/>
      <c r="C538" s="109"/>
      <c r="D538" s="109"/>
      <c r="E538" s="109"/>
      <c r="F538" s="109"/>
      <c r="G538" s="109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3.5" customHeight="1">
      <c r="A539" s="100"/>
      <c r="B539" s="109"/>
      <c r="C539" s="109"/>
      <c r="D539" s="109"/>
      <c r="E539" s="109"/>
      <c r="F539" s="109"/>
      <c r="G539" s="109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3.5" customHeight="1">
      <c r="A540" s="100"/>
      <c r="B540" s="109"/>
      <c r="C540" s="109"/>
      <c r="D540" s="109"/>
      <c r="E540" s="109"/>
      <c r="F540" s="109"/>
      <c r="G540" s="109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3.5" customHeight="1">
      <c r="A541" s="100"/>
      <c r="B541" s="109"/>
      <c r="C541" s="109"/>
      <c r="D541" s="109"/>
      <c r="E541" s="109"/>
      <c r="F541" s="109"/>
      <c r="G541" s="109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3.5" customHeight="1">
      <c r="A542" s="100"/>
      <c r="B542" s="109"/>
      <c r="C542" s="109"/>
      <c r="D542" s="109"/>
      <c r="E542" s="109"/>
      <c r="F542" s="109"/>
      <c r="G542" s="109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3.5" customHeight="1">
      <c r="A543" s="100"/>
      <c r="B543" s="109"/>
      <c r="C543" s="109"/>
      <c r="D543" s="109"/>
      <c r="E543" s="109"/>
      <c r="F543" s="109"/>
      <c r="G543" s="109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3.5" customHeight="1">
      <c r="A544" s="100"/>
      <c r="B544" s="109"/>
      <c r="C544" s="109"/>
      <c r="D544" s="109"/>
      <c r="E544" s="109"/>
      <c r="F544" s="109"/>
      <c r="G544" s="109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3.5" customHeight="1">
      <c r="A545" s="100"/>
      <c r="B545" s="109"/>
      <c r="C545" s="109"/>
      <c r="D545" s="109"/>
      <c r="E545" s="109"/>
      <c r="F545" s="109"/>
      <c r="G545" s="109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3.5" customHeight="1">
      <c r="A546" s="100"/>
      <c r="B546" s="109"/>
      <c r="C546" s="109"/>
      <c r="D546" s="109"/>
      <c r="E546" s="109"/>
      <c r="F546" s="109"/>
      <c r="G546" s="109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3.5" customHeight="1">
      <c r="A547" s="100"/>
      <c r="B547" s="109"/>
      <c r="C547" s="109"/>
      <c r="D547" s="109"/>
      <c r="E547" s="109"/>
      <c r="F547" s="109"/>
      <c r="G547" s="109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3.5" customHeight="1">
      <c r="A548" s="100"/>
      <c r="B548" s="109"/>
      <c r="C548" s="109"/>
      <c r="D548" s="109"/>
      <c r="E548" s="109"/>
      <c r="F548" s="109"/>
      <c r="G548" s="109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3.5" customHeight="1">
      <c r="A549" s="100"/>
      <c r="B549" s="109"/>
      <c r="C549" s="109"/>
      <c r="D549" s="109"/>
      <c r="E549" s="109"/>
      <c r="F549" s="109"/>
      <c r="G549" s="109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3.5" customHeight="1">
      <c r="A550" s="100"/>
      <c r="B550" s="109"/>
      <c r="C550" s="109"/>
      <c r="D550" s="109"/>
      <c r="E550" s="109"/>
      <c r="F550" s="109"/>
      <c r="G550" s="109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3.5" customHeight="1">
      <c r="A551" s="100"/>
      <c r="B551" s="109"/>
      <c r="C551" s="109"/>
      <c r="D551" s="109"/>
      <c r="E551" s="109"/>
      <c r="F551" s="109"/>
      <c r="G551" s="109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3.5" customHeight="1">
      <c r="A552" s="100"/>
      <c r="B552" s="109"/>
      <c r="C552" s="109"/>
      <c r="D552" s="109"/>
      <c r="E552" s="109"/>
      <c r="F552" s="109"/>
      <c r="G552" s="109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3.5" customHeight="1">
      <c r="A553" s="100"/>
      <c r="B553" s="109"/>
      <c r="C553" s="109"/>
      <c r="D553" s="109"/>
      <c r="E553" s="109"/>
      <c r="F553" s="109"/>
      <c r="G553" s="109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3.5" customHeight="1">
      <c r="A554" s="100"/>
      <c r="B554" s="109"/>
      <c r="C554" s="109"/>
      <c r="D554" s="109"/>
      <c r="E554" s="109"/>
      <c r="F554" s="109"/>
      <c r="G554" s="109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3.5" customHeight="1">
      <c r="A555" s="100"/>
      <c r="B555" s="109"/>
      <c r="C555" s="109"/>
      <c r="D555" s="109"/>
      <c r="E555" s="109"/>
      <c r="F555" s="109"/>
      <c r="G555" s="109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3.5" customHeight="1">
      <c r="A556" s="100"/>
      <c r="B556" s="109"/>
      <c r="C556" s="109"/>
      <c r="D556" s="109"/>
      <c r="E556" s="109"/>
      <c r="F556" s="109"/>
      <c r="G556" s="109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3.5" customHeight="1">
      <c r="A557" s="100"/>
      <c r="B557" s="109"/>
      <c r="C557" s="109"/>
      <c r="D557" s="109"/>
      <c r="E557" s="109"/>
      <c r="F557" s="109"/>
      <c r="G557" s="109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3.5" customHeight="1">
      <c r="A558" s="100"/>
      <c r="B558" s="109"/>
      <c r="C558" s="109"/>
      <c r="D558" s="109"/>
      <c r="E558" s="109"/>
      <c r="F558" s="109"/>
      <c r="G558" s="109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3.5" customHeight="1">
      <c r="A559" s="100"/>
      <c r="B559" s="109"/>
      <c r="C559" s="109"/>
      <c r="D559" s="109"/>
      <c r="E559" s="109"/>
      <c r="F559" s="109"/>
      <c r="G559" s="109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3.5" customHeight="1">
      <c r="A560" s="100"/>
      <c r="B560" s="109"/>
      <c r="C560" s="109"/>
      <c r="D560" s="109"/>
      <c r="E560" s="109"/>
      <c r="F560" s="109"/>
      <c r="G560" s="109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3.5" customHeight="1">
      <c r="A561" s="100"/>
      <c r="B561" s="109"/>
      <c r="C561" s="109"/>
      <c r="D561" s="109"/>
      <c r="E561" s="109"/>
      <c r="F561" s="109"/>
      <c r="G561" s="109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3.5" customHeight="1">
      <c r="A562" s="100"/>
      <c r="B562" s="109"/>
      <c r="C562" s="109"/>
      <c r="D562" s="109"/>
      <c r="E562" s="109"/>
      <c r="F562" s="109"/>
      <c r="G562" s="109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3.5" customHeight="1">
      <c r="A563" s="100"/>
      <c r="B563" s="109"/>
      <c r="C563" s="109"/>
      <c r="D563" s="109"/>
      <c r="E563" s="109"/>
      <c r="F563" s="109"/>
      <c r="G563" s="109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3.5" customHeight="1">
      <c r="A564" s="100"/>
      <c r="B564" s="109"/>
      <c r="C564" s="109"/>
      <c r="D564" s="109"/>
      <c r="E564" s="109"/>
      <c r="F564" s="109"/>
      <c r="G564" s="109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3.5" customHeight="1">
      <c r="A565" s="100"/>
      <c r="B565" s="109"/>
      <c r="C565" s="109"/>
      <c r="D565" s="109"/>
      <c r="E565" s="109"/>
      <c r="F565" s="109"/>
      <c r="G565" s="109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3.5" customHeight="1">
      <c r="A566" s="100"/>
      <c r="B566" s="109"/>
      <c r="C566" s="109"/>
      <c r="D566" s="109"/>
      <c r="E566" s="109"/>
      <c r="F566" s="109"/>
      <c r="G566" s="109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3.5" customHeight="1">
      <c r="A567" s="100"/>
      <c r="B567" s="109"/>
      <c r="C567" s="109"/>
      <c r="D567" s="109"/>
      <c r="E567" s="109"/>
      <c r="F567" s="109"/>
      <c r="G567" s="109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3.5" customHeight="1">
      <c r="A568" s="100"/>
      <c r="B568" s="109"/>
      <c r="C568" s="109"/>
      <c r="D568" s="109"/>
      <c r="E568" s="109"/>
      <c r="F568" s="109"/>
      <c r="G568" s="109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3.5" customHeight="1">
      <c r="A569" s="100"/>
      <c r="B569" s="109"/>
      <c r="C569" s="109"/>
      <c r="D569" s="109"/>
      <c r="E569" s="109"/>
      <c r="F569" s="109"/>
      <c r="G569" s="109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3.5" customHeight="1">
      <c r="A570" s="100"/>
      <c r="B570" s="109"/>
      <c r="C570" s="109"/>
      <c r="D570" s="109"/>
      <c r="E570" s="109"/>
      <c r="F570" s="109"/>
      <c r="G570" s="109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3.5" customHeight="1">
      <c r="A571" s="100"/>
      <c r="B571" s="109"/>
      <c r="C571" s="109"/>
      <c r="D571" s="109"/>
      <c r="E571" s="109"/>
      <c r="F571" s="109"/>
      <c r="G571" s="109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3.5" customHeight="1">
      <c r="A572" s="100"/>
      <c r="B572" s="109"/>
      <c r="C572" s="109"/>
      <c r="D572" s="109"/>
      <c r="E572" s="109"/>
      <c r="F572" s="109"/>
      <c r="G572" s="109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3.5" customHeight="1">
      <c r="A573" s="100"/>
      <c r="B573" s="109"/>
      <c r="C573" s="109"/>
      <c r="D573" s="109"/>
      <c r="E573" s="109"/>
      <c r="F573" s="109"/>
      <c r="G573" s="109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3.5" customHeight="1">
      <c r="A574" s="100"/>
      <c r="B574" s="109"/>
      <c r="C574" s="109"/>
      <c r="D574" s="109"/>
      <c r="E574" s="109"/>
      <c r="F574" s="109"/>
      <c r="G574" s="109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3.5" customHeight="1">
      <c r="A575" s="100"/>
      <c r="B575" s="109"/>
      <c r="C575" s="109"/>
      <c r="D575" s="109"/>
      <c r="E575" s="109"/>
      <c r="F575" s="109"/>
      <c r="G575" s="109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3.5" customHeight="1">
      <c r="A576" s="100"/>
      <c r="B576" s="109"/>
      <c r="C576" s="109"/>
      <c r="D576" s="109"/>
      <c r="E576" s="109"/>
      <c r="F576" s="109"/>
      <c r="G576" s="109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3.5" customHeight="1">
      <c r="A577" s="100"/>
      <c r="B577" s="109"/>
      <c r="C577" s="109"/>
      <c r="D577" s="109"/>
      <c r="E577" s="109"/>
      <c r="F577" s="109"/>
      <c r="G577" s="109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3.5" customHeight="1">
      <c r="A578" s="100"/>
      <c r="B578" s="109"/>
      <c r="C578" s="109"/>
      <c r="D578" s="109"/>
      <c r="E578" s="109"/>
      <c r="F578" s="109"/>
      <c r="G578" s="109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3.5" customHeight="1">
      <c r="A579" s="100"/>
      <c r="B579" s="109"/>
      <c r="C579" s="109"/>
      <c r="D579" s="109"/>
      <c r="E579" s="109"/>
      <c r="F579" s="109"/>
      <c r="G579" s="109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3.5" customHeight="1">
      <c r="A580" s="100"/>
      <c r="B580" s="109"/>
      <c r="C580" s="109"/>
      <c r="D580" s="109"/>
      <c r="E580" s="109"/>
      <c r="F580" s="109"/>
      <c r="G580" s="109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3.5" customHeight="1">
      <c r="A581" s="100"/>
      <c r="B581" s="109"/>
      <c r="C581" s="109"/>
      <c r="D581" s="109"/>
      <c r="E581" s="109"/>
      <c r="F581" s="109"/>
      <c r="G581" s="109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3.5" customHeight="1">
      <c r="A582" s="100"/>
      <c r="B582" s="109"/>
      <c r="C582" s="109"/>
      <c r="D582" s="109"/>
      <c r="E582" s="109"/>
      <c r="F582" s="109"/>
      <c r="G582" s="109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3.5" customHeight="1">
      <c r="A583" s="100"/>
      <c r="B583" s="109"/>
      <c r="C583" s="109"/>
      <c r="D583" s="109"/>
      <c r="E583" s="109"/>
      <c r="F583" s="109"/>
      <c r="G583" s="109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3.5" customHeight="1">
      <c r="A584" s="100"/>
      <c r="B584" s="109"/>
      <c r="C584" s="109"/>
      <c r="D584" s="109"/>
      <c r="E584" s="109"/>
      <c r="F584" s="109"/>
      <c r="G584" s="109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3.5" customHeight="1">
      <c r="A585" s="100"/>
      <c r="B585" s="109"/>
      <c r="C585" s="109"/>
      <c r="D585" s="109"/>
      <c r="E585" s="109"/>
      <c r="F585" s="109"/>
      <c r="G585" s="109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3.5" customHeight="1">
      <c r="A586" s="100"/>
      <c r="B586" s="109"/>
      <c r="C586" s="109"/>
      <c r="D586" s="109"/>
      <c r="E586" s="109"/>
      <c r="F586" s="109"/>
      <c r="G586" s="109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3.5" customHeight="1">
      <c r="A587" s="100"/>
      <c r="B587" s="109"/>
      <c r="C587" s="109"/>
      <c r="D587" s="109"/>
      <c r="E587" s="109"/>
      <c r="F587" s="109"/>
      <c r="G587" s="109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3.5" customHeight="1">
      <c r="A588" s="100"/>
      <c r="B588" s="109"/>
      <c r="C588" s="109"/>
      <c r="D588" s="109"/>
      <c r="E588" s="109"/>
      <c r="F588" s="109"/>
      <c r="G588" s="109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3.5" customHeight="1">
      <c r="A589" s="100"/>
      <c r="B589" s="109"/>
      <c r="C589" s="109"/>
      <c r="D589" s="109"/>
      <c r="E589" s="109"/>
      <c r="F589" s="109"/>
      <c r="G589" s="109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3.5" customHeight="1">
      <c r="A590" s="100"/>
      <c r="B590" s="109"/>
      <c r="C590" s="109"/>
      <c r="D590" s="109"/>
      <c r="E590" s="109"/>
      <c r="F590" s="109"/>
      <c r="G590" s="109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3.5" customHeight="1">
      <c r="A591" s="100"/>
      <c r="B591" s="109"/>
      <c r="C591" s="109"/>
      <c r="D591" s="109"/>
      <c r="E591" s="109"/>
      <c r="F591" s="109"/>
      <c r="G591" s="109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3.5" customHeight="1">
      <c r="A592" s="100"/>
      <c r="B592" s="109"/>
      <c r="C592" s="109"/>
      <c r="D592" s="109"/>
      <c r="E592" s="109"/>
      <c r="F592" s="109"/>
      <c r="G592" s="109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3.5" customHeight="1">
      <c r="A593" s="100"/>
      <c r="B593" s="109"/>
      <c r="C593" s="109"/>
      <c r="D593" s="109"/>
      <c r="E593" s="109"/>
      <c r="F593" s="109"/>
      <c r="G593" s="109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3.5" customHeight="1">
      <c r="A594" s="100"/>
      <c r="B594" s="109"/>
      <c r="C594" s="109"/>
      <c r="D594" s="109"/>
      <c r="E594" s="109"/>
      <c r="F594" s="109"/>
      <c r="G594" s="109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3.5" customHeight="1">
      <c r="A595" s="100"/>
      <c r="B595" s="109"/>
      <c r="C595" s="109"/>
      <c r="D595" s="109"/>
      <c r="E595" s="109"/>
      <c r="F595" s="109"/>
      <c r="G595" s="109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3.5" customHeight="1">
      <c r="A596" s="100"/>
      <c r="B596" s="109"/>
      <c r="C596" s="109"/>
      <c r="D596" s="109"/>
      <c r="E596" s="109"/>
      <c r="F596" s="109"/>
      <c r="G596" s="109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3.5" customHeight="1">
      <c r="A597" s="100"/>
      <c r="B597" s="109"/>
      <c r="C597" s="109"/>
      <c r="D597" s="109"/>
      <c r="E597" s="109"/>
      <c r="F597" s="109"/>
      <c r="G597" s="109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3.5" customHeight="1">
      <c r="A598" s="100"/>
      <c r="B598" s="109"/>
      <c r="C598" s="109"/>
      <c r="D598" s="109"/>
      <c r="E598" s="109"/>
      <c r="F598" s="109"/>
      <c r="G598" s="109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3.5" customHeight="1">
      <c r="A599" s="100"/>
      <c r="B599" s="109"/>
      <c r="C599" s="109"/>
      <c r="D599" s="109"/>
      <c r="E599" s="109"/>
      <c r="F599" s="109"/>
      <c r="G599" s="109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3.5" customHeight="1">
      <c r="A600" s="100"/>
      <c r="B600" s="109"/>
      <c r="C600" s="109"/>
      <c r="D600" s="109"/>
      <c r="E600" s="109"/>
      <c r="F600" s="109"/>
      <c r="G600" s="109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3.5" customHeight="1">
      <c r="A601" s="100"/>
      <c r="B601" s="109"/>
      <c r="C601" s="109"/>
      <c r="D601" s="109"/>
      <c r="E601" s="109"/>
      <c r="F601" s="109"/>
      <c r="G601" s="109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3.5" customHeight="1">
      <c r="A602" s="100"/>
      <c r="B602" s="109"/>
      <c r="C602" s="109"/>
      <c r="D602" s="109"/>
      <c r="E602" s="109"/>
      <c r="F602" s="109"/>
      <c r="G602" s="109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3.5" customHeight="1">
      <c r="A603" s="100"/>
      <c r="B603" s="109"/>
      <c r="C603" s="109"/>
      <c r="D603" s="109"/>
      <c r="E603" s="109"/>
      <c r="F603" s="109"/>
      <c r="G603" s="109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3.5" customHeight="1">
      <c r="A604" s="100"/>
      <c r="B604" s="109"/>
      <c r="C604" s="109"/>
      <c r="D604" s="109"/>
      <c r="E604" s="109"/>
      <c r="F604" s="109"/>
      <c r="G604" s="109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3.5" customHeight="1">
      <c r="A605" s="100"/>
      <c r="B605" s="109"/>
      <c r="C605" s="109"/>
      <c r="D605" s="109"/>
      <c r="E605" s="109"/>
      <c r="F605" s="109"/>
      <c r="G605" s="109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3.5" customHeight="1">
      <c r="A606" s="100"/>
      <c r="B606" s="109"/>
      <c r="C606" s="109"/>
      <c r="D606" s="109"/>
      <c r="E606" s="109"/>
      <c r="F606" s="109"/>
      <c r="G606" s="109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3.5" customHeight="1">
      <c r="A607" s="100"/>
      <c r="B607" s="109"/>
      <c r="C607" s="109"/>
      <c r="D607" s="109"/>
      <c r="E607" s="109"/>
      <c r="F607" s="109"/>
      <c r="G607" s="109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3.5" customHeight="1">
      <c r="A608" s="100"/>
      <c r="B608" s="109"/>
      <c r="C608" s="109"/>
      <c r="D608" s="109"/>
      <c r="E608" s="109"/>
      <c r="F608" s="109"/>
      <c r="G608" s="109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3.5" customHeight="1">
      <c r="A609" s="100"/>
      <c r="B609" s="109"/>
      <c r="C609" s="109"/>
      <c r="D609" s="109"/>
      <c r="E609" s="109"/>
      <c r="F609" s="109"/>
      <c r="G609" s="109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3.5" customHeight="1">
      <c r="A610" s="100"/>
      <c r="B610" s="109"/>
      <c r="C610" s="109"/>
      <c r="D610" s="109"/>
      <c r="E610" s="109"/>
      <c r="F610" s="109"/>
      <c r="G610" s="109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3.5" customHeight="1">
      <c r="A611" s="100"/>
      <c r="B611" s="109"/>
      <c r="C611" s="109"/>
      <c r="D611" s="109"/>
      <c r="E611" s="109"/>
      <c r="F611" s="109"/>
      <c r="G611" s="109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3.5" customHeight="1">
      <c r="A612" s="100"/>
      <c r="B612" s="109"/>
      <c r="C612" s="109"/>
      <c r="D612" s="109"/>
      <c r="E612" s="109"/>
      <c r="F612" s="109"/>
      <c r="G612" s="109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3.5" customHeight="1">
      <c r="A613" s="100"/>
      <c r="B613" s="109"/>
      <c r="C613" s="109"/>
      <c r="D613" s="109"/>
      <c r="E613" s="109"/>
      <c r="F613" s="109"/>
      <c r="G613" s="109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3.5" customHeight="1">
      <c r="A614" s="100"/>
      <c r="B614" s="109"/>
      <c r="C614" s="109"/>
      <c r="D614" s="109"/>
      <c r="E614" s="109"/>
      <c r="F614" s="109"/>
      <c r="G614" s="109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3.5" customHeight="1">
      <c r="A615" s="100"/>
      <c r="B615" s="109"/>
      <c r="C615" s="109"/>
      <c r="D615" s="109"/>
      <c r="E615" s="109"/>
      <c r="F615" s="109"/>
      <c r="G615" s="109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3.5" customHeight="1">
      <c r="A616" s="100"/>
      <c r="B616" s="109"/>
      <c r="C616" s="109"/>
      <c r="D616" s="109"/>
      <c r="E616" s="109"/>
      <c r="F616" s="109"/>
      <c r="G616" s="109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3.5" customHeight="1">
      <c r="A617" s="100"/>
      <c r="B617" s="109"/>
      <c r="C617" s="109"/>
      <c r="D617" s="109"/>
      <c r="E617" s="109"/>
      <c r="F617" s="109"/>
      <c r="G617" s="109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3.5" customHeight="1">
      <c r="A618" s="100"/>
      <c r="B618" s="109"/>
      <c r="C618" s="109"/>
      <c r="D618" s="109"/>
      <c r="E618" s="109"/>
      <c r="F618" s="109"/>
      <c r="G618" s="109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3.5" customHeight="1">
      <c r="A619" s="100"/>
      <c r="B619" s="109"/>
      <c r="C619" s="109"/>
      <c r="D619" s="109"/>
      <c r="E619" s="109"/>
      <c r="F619" s="109"/>
      <c r="G619" s="109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3.5" customHeight="1">
      <c r="A620" s="100"/>
      <c r="B620" s="109"/>
      <c r="C620" s="109"/>
      <c r="D620" s="109"/>
      <c r="E620" s="109"/>
      <c r="F620" s="109"/>
      <c r="G620" s="109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3.5" customHeight="1">
      <c r="A621" s="100"/>
      <c r="B621" s="109"/>
      <c r="C621" s="109"/>
      <c r="D621" s="109"/>
      <c r="E621" s="109"/>
      <c r="F621" s="109"/>
      <c r="G621" s="109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3.5" customHeight="1">
      <c r="A622" s="100"/>
      <c r="B622" s="109"/>
      <c r="C622" s="109"/>
      <c r="D622" s="109"/>
      <c r="E622" s="109"/>
      <c r="F622" s="109"/>
      <c r="G622" s="109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3.5" customHeight="1">
      <c r="A623" s="100"/>
      <c r="B623" s="109"/>
      <c r="C623" s="109"/>
      <c r="D623" s="109"/>
      <c r="E623" s="109"/>
      <c r="F623" s="109"/>
      <c r="G623" s="109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3.5" customHeight="1">
      <c r="A624" s="100"/>
      <c r="B624" s="109"/>
      <c r="C624" s="109"/>
      <c r="D624" s="109"/>
      <c r="E624" s="109"/>
      <c r="F624" s="109"/>
      <c r="G624" s="109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3.5" customHeight="1">
      <c r="A625" s="100"/>
      <c r="B625" s="109"/>
      <c r="C625" s="109"/>
      <c r="D625" s="109"/>
      <c r="E625" s="109"/>
      <c r="F625" s="109"/>
      <c r="G625" s="109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3.5" customHeight="1">
      <c r="A626" s="100"/>
      <c r="B626" s="109"/>
      <c r="C626" s="109"/>
      <c r="D626" s="109"/>
      <c r="E626" s="109"/>
      <c r="F626" s="109"/>
      <c r="G626" s="109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3.5" customHeight="1">
      <c r="A627" s="100"/>
      <c r="B627" s="109"/>
      <c r="C627" s="109"/>
      <c r="D627" s="109"/>
      <c r="E627" s="109"/>
      <c r="F627" s="109"/>
      <c r="G627" s="109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3.5" customHeight="1">
      <c r="A628" s="100"/>
      <c r="B628" s="109"/>
      <c r="C628" s="109"/>
      <c r="D628" s="109"/>
      <c r="E628" s="109"/>
      <c r="F628" s="109"/>
      <c r="G628" s="109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3.5" customHeight="1">
      <c r="A629" s="100"/>
      <c r="B629" s="109"/>
      <c r="C629" s="109"/>
      <c r="D629" s="109"/>
      <c r="E629" s="109"/>
      <c r="F629" s="109"/>
      <c r="G629" s="109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3.5" customHeight="1">
      <c r="A630" s="100"/>
      <c r="B630" s="109"/>
      <c r="C630" s="109"/>
      <c r="D630" s="109"/>
      <c r="E630" s="109"/>
      <c r="F630" s="109"/>
      <c r="G630" s="109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3.5" customHeight="1">
      <c r="A631" s="100"/>
      <c r="B631" s="109"/>
      <c r="C631" s="109"/>
      <c r="D631" s="109"/>
      <c r="E631" s="109"/>
      <c r="F631" s="109"/>
      <c r="G631" s="109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3.5" customHeight="1">
      <c r="A632" s="100"/>
      <c r="B632" s="109"/>
      <c r="C632" s="109"/>
      <c r="D632" s="109"/>
      <c r="E632" s="109"/>
      <c r="F632" s="109"/>
      <c r="G632" s="109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3.5" customHeight="1">
      <c r="A633" s="100"/>
      <c r="B633" s="109"/>
      <c r="C633" s="109"/>
      <c r="D633" s="109"/>
      <c r="E633" s="109"/>
      <c r="F633" s="109"/>
      <c r="G633" s="109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3.5" customHeight="1">
      <c r="A634" s="100"/>
      <c r="B634" s="109"/>
      <c r="C634" s="109"/>
      <c r="D634" s="109"/>
      <c r="E634" s="109"/>
      <c r="F634" s="109"/>
      <c r="G634" s="109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3.5" customHeight="1">
      <c r="A635" s="100"/>
      <c r="B635" s="109"/>
      <c r="C635" s="109"/>
      <c r="D635" s="109"/>
      <c r="E635" s="109"/>
      <c r="F635" s="109"/>
      <c r="G635" s="109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3.5" customHeight="1">
      <c r="A636" s="100"/>
      <c r="B636" s="109"/>
      <c r="C636" s="109"/>
      <c r="D636" s="109"/>
      <c r="E636" s="109"/>
      <c r="F636" s="109"/>
      <c r="G636" s="109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3.5" customHeight="1">
      <c r="A637" s="100"/>
      <c r="B637" s="109"/>
      <c r="C637" s="109"/>
      <c r="D637" s="109"/>
      <c r="E637" s="109"/>
      <c r="F637" s="109"/>
      <c r="G637" s="109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3.5" customHeight="1">
      <c r="A638" s="100"/>
      <c r="B638" s="109"/>
      <c r="C638" s="109"/>
      <c r="D638" s="109"/>
      <c r="E638" s="109"/>
      <c r="F638" s="109"/>
      <c r="G638" s="109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3.5" customHeight="1">
      <c r="A639" s="100"/>
      <c r="B639" s="109"/>
      <c r="C639" s="109"/>
      <c r="D639" s="109"/>
      <c r="E639" s="109"/>
      <c r="F639" s="109"/>
      <c r="G639" s="109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3.5" customHeight="1">
      <c r="A640" s="100"/>
      <c r="B640" s="109"/>
      <c r="C640" s="109"/>
      <c r="D640" s="109"/>
      <c r="E640" s="109"/>
      <c r="F640" s="109"/>
      <c r="G640" s="109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3.5" customHeight="1">
      <c r="A641" s="100"/>
      <c r="B641" s="109"/>
      <c r="C641" s="109"/>
      <c r="D641" s="109"/>
      <c r="E641" s="109"/>
      <c r="F641" s="109"/>
      <c r="G641" s="109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3.5" customHeight="1">
      <c r="A642" s="100"/>
      <c r="B642" s="109"/>
      <c r="C642" s="109"/>
      <c r="D642" s="109"/>
      <c r="E642" s="109"/>
      <c r="F642" s="109"/>
      <c r="G642" s="109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3.5" customHeight="1">
      <c r="A643" s="100"/>
      <c r="B643" s="109"/>
      <c r="C643" s="109"/>
      <c r="D643" s="109"/>
      <c r="E643" s="109"/>
      <c r="F643" s="109"/>
      <c r="G643" s="109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3.5" customHeight="1">
      <c r="A644" s="100"/>
      <c r="B644" s="109"/>
      <c r="C644" s="109"/>
      <c r="D644" s="109"/>
      <c r="E644" s="109"/>
      <c r="F644" s="109"/>
      <c r="G644" s="109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3.5" customHeight="1">
      <c r="A645" s="100"/>
      <c r="B645" s="109"/>
      <c r="C645" s="109"/>
      <c r="D645" s="109"/>
      <c r="E645" s="109"/>
      <c r="F645" s="109"/>
      <c r="G645" s="109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3.5" customHeight="1">
      <c r="A646" s="100"/>
      <c r="B646" s="109"/>
      <c r="C646" s="109"/>
      <c r="D646" s="109"/>
      <c r="E646" s="109"/>
      <c r="F646" s="109"/>
      <c r="G646" s="109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3.5" customHeight="1">
      <c r="A647" s="100"/>
      <c r="B647" s="109"/>
      <c r="C647" s="109"/>
      <c r="D647" s="109"/>
      <c r="E647" s="109"/>
      <c r="F647" s="109"/>
      <c r="G647" s="109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3.5" customHeight="1">
      <c r="A648" s="100"/>
      <c r="B648" s="109"/>
      <c r="C648" s="109"/>
      <c r="D648" s="109"/>
      <c r="E648" s="109"/>
      <c r="F648" s="109"/>
      <c r="G648" s="109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3.5" customHeight="1">
      <c r="A649" s="100"/>
      <c r="B649" s="109"/>
      <c r="C649" s="109"/>
      <c r="D649" s="109"/>
      <c r="E649" s="109"/>
      <c r="F649" s="109"/>
      <c r="G649" s="109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3.5" customHeight="1">
      <c r="A650" s="100"/>
      <c r="B650" s="109"/>
      <c r="C650" s="109"/>
      <c r="D650" s="109"/>
      <c r="E650" s="109"/>
      <c r="F650" s="109"/>
      <c r="G650" s="109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3.5" customHeight="1">
      <c r="A651" s="100"/>
      <c r="B651" s="109"/>
      <c r="C651" s="109"/>
      <c r="D651" s="109"/>
      <c r="E651" s="109"/>
      <c r="F651" s="109"/>
      <c r="G651" s="109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3.5" customHeight="1">
      <c r="A652" s="100"/>
      <c r="B652" s="109"/>
      <c r="C652" s="109"/>
      <c r="D652" s="109"/>
      <c r="E652" s="109"/>
      <c r="F652" s="109"/>
      <c r="G652" s="109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3.5" customHeight="1">
      <c r="A653" s="100"/>
      <c r="B653" s="109"/>
      <c r="C653" s="109"/>
      <c r="D653" s="109"/>
      <c r="E653" s="109"/>
      <c r="F653" s="109"/>
      <c r="G653" s="109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3.5" customHeight="1">
      <c r="A654" s="100"/>
      <c r="B654" s="109"/>
      <c r="C654" s="109"/>
      <c r="D654" s="109"/>
      <c r="E654" s="109"/>
      <c r="F654" s="109"/>
      <c r="G654" s="109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3.5" customHeight="1">
      <c r="A655" s="100"/>
      <c r="B655" s="109"/>
      <c r="C655" s="109"/>
      <c r="D655" s="109"/>
      <c r="E655" s="109"/>
      <c r="F655" s="109"/>
      <c r="G655" s="109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3.5" customHeight="1">
      <c r="A656" s="100"/>
      <c r="B656" s="109"/>
      <c r="C656" s="109"/>
      <c r="D656" s="109"/>
      <c r="E656" s="109"/>
      <c r="F656" s="109"/>
      <c r="G656" s="109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3.5" customHeight="1">
      <c r="A657" s="100"/>
      <c r="B657" s="109"/>
      <c r="C657" s="109"/>
      <c r="D657" s="109"/>
      <c r="E657" s="109"/>
      <c r="F657" s="109"/>
      <c r="G657" s="109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3.5" customHeight="1">
      <c r="A658" s="100"/>
      <c r="B658" s="109"/>
      <c r="C658" s="109"/>
      <c r="D658" s="109"/>
      <c r="E658" s="109"/>
      <c r="F658" s="109"/>
      <c r="G658" s="109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3.5" customHeight="1">
      <c r="A659" s="100"/>
      <c r="B659" s="109"/>
      <c r="C659" s="109"/>
      <c r="D659" s="109"/>
      <c r="E659" s="109"/>
      <c r="F659" s="109"/>
      <c r="G659" s="109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3.5" customHeight="1">
      <c r="A660" s="100"/>
      <c r="B660" s="109"/>
      <c r="C660" s="109"/>
      <c r="D660" s="109"/>
      <c r="E660" s="109"/>
      <c r="F660" s="109"/>
      <c r="G660" s="109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3.5" customHeight="1">
      <c r="A661" s="100"/>
      <c r="B661" s="109"/>
      <c r="C661" s="109"/>
      <c r="D661" s="109"/>
      <c r="E661" s="109"/>
      <c r="F661" s="109"/>
      <c r="G661" s="109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3.5" customHeight="1">
      <c r="A662" s="100"/>
      <c r="B662" s="109"/>
      <c r="C662" s="109"/>
      <c r="D662" s="109"/>
      <c r="E662" s="109"/>
      <c r="F662" s="109"/>
      <c r="G662" s="109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3.5" customHeight="1">
      <c r="A663" s="100"/>
      <c r="B663" s="109"/>
      <c r="C663" s="109"/>
      <c r="D663" s="109"/>
      <c r="E663" s="109"/>
      <c r="F663" s="109"/>
      <c r="G663" s="109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3.5" customHeight="1">
      <c r="A664" s="100"/>
      <c r="B664" s="109"/>
      <c r="C664" s="109"/>
      <c r="D664" s="109"/>
      <c r="E664" s="109"/>
      <c r="F664" s="109"/>
      <c r="G664" s="109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3.5" customHeight="1">
      <c r="A665" s="100"/>
      <c r="B665" s="109"/>
      <c r="C665" s="109"/>
      <c r="D665" s="109"/>
      <c r="E665" s="109"/>
      <c r="F665" s="109"/>
      <c r="G665" s="109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3.5" customHeight="1">
      <c r="A666" s="100"/>
      <c r="B666" s="109"/>
      <c r="C666" s="109"/>
      <c r="D666" s="109"/>
      <c r="E666" s="109"/>
      <c r="F666" s="109"/>
      <c r="G666" s="109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3.5" customHeight="1">
      <c r="A667" s="100"/>
      <c r="B667" s="109"/>
      <c r="C667" s="109"/>
      <c r="D667" s="109"/>
      <c r="E667" s="109"/>
      <c r="F667" s="109"/>
      <c r="G667" s="10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3.5" customHeight="1">
      <c r="A668" s="100"/>
      <c r="B668" s="109"/>
      <c r="C668" s="109"/>
      <c r="D668" s="109"/>
      <c r="E668" s="109"/>
      <c r="F668" s="109"/>
      <c r="G668" s="109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3.5" customHeight="1">
      <c r="A669" s="100"/>
      <c r="B669" s="109"/>
      <c r="C669" s="109"/>
      <c r="D669" s="109"/>
      <c r="E669" s="109"/>
      <c r="F669" s="109"/>
      <c r="G669" s="109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3.5" customHeight="1">
      <c r="A670" s="100"/>
      <c r="B670" s="109"/>
      <c r="C670" s="109"/>
      <c r="D670" s="109"/>
      <c r="E670" s="109"/>
      <c r="F670" s="109"/>
      <c r="G670" s="109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3.5" customHeight="1">
      <c r="A671" s="100"/>
      <c r="B671" s="109"/>
      <c r="C671" s="109"/>
      <c r="D671" s="109"/>
      <c r="E671" s="109"/>
      <c r="F671" s="109"/>
      <c r="G671" s="109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3.5" customHeight="1">
      <c r="A672" s="100"/>
      <c r="B672" s="109"/>
      <c r="C672" s="109"/>
      <c r="D672" s="109"/>
      <c r="E672" s="109"/>
      <c r="F672" s="109"/>
      <c r="G672" s="109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3.5" customHeight="1">
      <c r="A673" s="100"/>
      <c r="B673" s="109"/>
      <c r="C673" s="109"/>
      <c r="D673" s="109"/>
      <c r="E673" s="109"/>
      <c r="F673" s="109"/>
      <c r="G673" s="109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3.5" customHeight="1">
      <c r="A674" s="100"/>
      <c r="B674" s="109"/>
      <c r="C674" s="109"/>
      <c r="D674" s="109"/>
      <c r="E674" s="109"/>
      <c r="F674" s="109"/>
      <c r="G674" s="109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3.5" customHeight="1">
      <c r="A675" s="100"/>
      <c r="B675" s="109"/>
      <c r="C675" s="109"/>
      <c r="D675" s="109"/>
      <c r="E675" s="109"/>
      <c r="F675" s="109"/>
      <c r="G675" s="109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3.5" customHeight="1">
      <c r="A676" s="100"/>
      <c r="B676" s="109"/>
      <c r="C676" s="109"/>
      <c r="D676" s="109"/>
      <c r="E676" s="109"/>
      <c r="F676" s="109"/>
      <c r="G676" s="109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3.5" customHeight="1">
      <c r="A677" s="100"/>
      <c r="B677" s="109"/>
      <c r="C677" s="109"/>
      <c r="D677" s="109"/>
      <c r="E677" s="109"/>
      <c r="F677" s="109"/>
      <c r="G677" s="109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3.5" customHeight="1">
      <c r="A678" s="100"/>
      <c r="B678" s="109"/>
      <c r="C678" s="109"/>
      <c r="D678" s="109"/>
      <c r="E678" s="109"/>
      <c r="F678" s="109"/>
      <c r="G678" s="109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3.5" customHeight="1">
      <c r="A679" s="100"/>
      <c r="B679" s="109"/>
      <c r="C679" s="109"/>
      <c r="D679" s="109"/>
      <c r="E679" s="109"/>
      <c r="F679" s="109"/>
      <c r="G679" s="109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3.5" customHeight="1">
      <c r="A680" s="100"/>
      <c r="B680" s="109"/>
      <c r="C680" s="109"/>
      <c r="D680" s="109"/>
      <c r="E680" s="109"/>
      <c r="F680" s="109"/>
      <c r="G680" s="109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3.5" customHeight="1">
      <c r="A681" s="100"/>
      <c r="B681" s="109"/>
      <c r="C681" s="109"/>
      <c r="D681" s="109"/>
      <c r="E681" s="109"/>
      <c r="F681" s="109"/>
      <c r="G681" s="109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3.5" customHeight="1">
      <c r="A682" s="100"/>
      <c r="B682" s="109"/>
      <c r="C682" s="109"/>
      <c r="D682" s="109"/>
      <c r="E682" s="109"/>
      <c r="F682" s="109"/>
      <c r="G682" s="109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3.5" customHeight="1">
      <c r="A683" s="100"/>
      <c r="B683" s="109"/>
      <c r="C683" s="109"/>
      <c r="D683" s="109"/>
      <c r="E683" s="109"/>
      <c r="F683" s="109"/>
      <c r="G683" s="109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3.5" customHeight="1">
      <c r="A684" s="100"/>
      <c r="B684" s="109"/>
      <c r="C684" s="109"/>
      <c r="D684" s="109"/>
      <c r="E684" s="109"/>
      <c r="F684" s="109"/>
      <c r="G684" s="109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3.5" customHeight="1">
      <c r="A685" s="100"/>
      <c r="B685" s="109"/>
      <c r="C685" s="109"/>
      <c r="D685" s="109"/>
      <c r="E685" s="109"/>
      <c r="F685" s="109"/>
      <c r="G685" s="109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3.5" customHeight="1">
      <c r="A686" s="100"/>
      <c r="B686" s="109"/>
      <c r="C686" s="109"/>
      <c r="D686" s="109"/>
      <c r="E686" s="109"/>
      <c r="F686" s="109"/>
      <c r="G686" s="109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3.5" customHeight="1">
      <c r="A687" s="100"/>
      <c r="B687" s="109"/>
      <c r="C687" s="109"/>
      <c r="D687" s="109"/>
      <c r="E687" s="109"/>
      <c r="F687" s="109"/>
      <c r="G687" s="109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3.5" customHeight="1">
      <c r="A688" s="100"/>
      <c r="B688" s="109"/>
      <c r="C688" s="109"/>
      <c r="D688" s="109"/>
      <c r="E688" s="109"/>
      <c r="F688" s="109"/>
      <c r="G688" s="109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3.5" customHeight="1">
      <c r="A689" s="100"/>
      <c r="B689" s="109"/>
      <c r="C689" s="109"/>
      <c r="D689" s="109"/>
      <c r="E689" s="109"/>
      <c r="F689" s="109"/>
      <c r="G689" s="109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3.5" customHeight="1">
      <c r="A690" s="100"/>
      <c r="B690" s="109"/>
      <c r="C690" s="109"/>
      <c r="D690" s="109"/>
      <c r="E690" s="109"/>
      <c r="F690" s="109"/>
      <c r="G690" s="109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3.5" customHeight="1">
      <c r="A691" s="100"/>
      <c r="B691" s="109"/>
      <c r="C691" s="109"/>
      <c r="D691" s="109"/>
      <c r="E691" s="109"/>
      <c r="F691" s="109"/>
      <c r="G691" s="109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3.5" customHeight="1">
      <c r="A692" s="100"/>
      <c r="B692" s="109"/>
      <c r="C692" s="109"/>
      <c r="D692" s="109"/>
      <c r="E692" s="109"/>
      <c r="F692" s="109"/>
      <c r="G692" s="109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3.5" customHeight="1">
      <c r="A693" s="100"/>
      <c r="B693" s="109"/>
      <c r="C693" s="109"/>
      <c r="D693" s="109"/>
      <c r="E693" s="109"/>
      <c r="F693" s="109"/>
      <c r="G693" s="109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3.5" customHeight="1">
      <c r="A694" s="100"/>
      <c r="B694" s="109"/>
      <c r="C694" s="109"/>
      <c r="D694" s="109"/>
      <c r="E694" s="109"/>
      <c r="F694" s="109"/>
      <c r="G694" s="109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3.5" customHeight="1">
      <c r="A695" s="100"/>
      <c r="B695" s="109"/>
      <c r="C695" s="109"/>
      <c r="D695" s="109"/>
      <c r="E695" s="109"/>
      <c r="F695" s="109"/>
      <c r="G695" s="109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3.5" customHeight="1">
      <c r="A696" s="100"/>
      <c r="B696" s="109"/>
      <c r="C696" s="109"/>
      <c r="D696" s="109"/>
      <c r="E696" s="109"/>
      <c r="F696" s="109"/>
      <c r="G696" s="109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3.5" customHeight="1">
      <c r="A697" s="100"/>
      <c r="B697" s="109"/>
      <c r="C697" s="109"/>
      <c r="D697" s="109"/>
      <c r="E697" s="109"/>
      <c r="F697" s="109"/>
      <c r="G697" s="109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3.5" customHeight="1">
      <c r="A698" s="100"/>
      <c r="B698" s="109"/>
      <c r="C698" s="109"/>
      <c r="D698" s="109"/>
      <c r="E698" s="109"/>
      <c r="F698" s="109"/>
      <c r="G698" s="109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3.5" customHeight="1">
      <c r="A699" s="100"/>
      <c r="B699" s="109"/>
      <c r="C699" s="109"/>
      <c r="D699" s="109"/>
      <c r="E699" s="109"/>
      <c r="F699" s="109"/>
      <c r="G699" s="109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3.5" customHeight="1">
      <c r="A700" s="100"/>
      <c r="B700" s="109"/>
      <c r="C700" s="109"/>
      <c r="D700" s="109"/>
      <c r="E700" s="109"/>
      <c r="F700" s="109"/>
      <c r="G700" s="109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3.5" customHeight="1">
      <c r="A701" s="100"/>
      <c r="B701" s="109"/>
      <c r="C701" s="109"/>
      <c r="D701" s="109"/>
      <c r="E701" s="109"/>
      <c r="F701" s="109"/>
      <c r="G701" s="109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3.5" customHeight="1">
      <c r="A702" s="100"/>
      <c r="B702" s="109"/>
      <c r="C702" s="109"/>
      <c r="D702" s="109"/>
      <c r="E702" s="109"/>
      <c r="F702" s="109"/>
      <c r="G702" s="109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3.5" customHeight="1">
      <c r="A703" s="100"/>
      <c r="B703" s="109"/>
      <c r="C703" s="109"/>
      <c r="D703" s="109"/>
      <c r="E703" s="109"/>
      <c r="F703" s="109"/>
      <c r="G703" s="109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3.5" customHeight="1">
      <c r="A704" s="100"/>
      <c r="B704" s="109"/>
      <c r="C704" s="109"/>
      <c r="D704" s="109"/>
      <c r="E704" s="109"/>
      <c r="F704" s="109"/>
      <c r="G704" s="109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3.5" customHeight="1">
      <c r="A705" s="100"/>
      <c r="B705" s="109"/>
      <c r="C705" s="109"/>
      <c r="D705" s="109"/>
      <c r="E705" s="109"/>
      <c r="F705" s="109"/>
      <c r="G705" s="109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3.5" customHeight="1">
      <c r="A706" s="100"/>
      <c r="B706" s="109"/>
      <c r="C706" s="109"/>
      <c r="D706" s="109"/>
      <c r="E706" s="109"/>
      <c r="F706" s="109"/>
      <c r="G706" s="109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3.5" customHeight="1">
      <c r="A707" s="100"/>
      <c r="B707" s="109"/>
      <c r="C707" s="109"/>
      <c r="D707" s="109"/>
      <c r="E707" s="109"/>
      <c r="F707" s="109"/>
      <c r="G707" s="109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3.5" customHeight="1">
      <c r="A708" s="100"/>
      <c r="B708" s="109"/>
      <c r="C708" s="109"/>
      <c r="D708" s="109"/>
      <c r="E708" s="109"/>
      <c r="F708" s="109"/>
      <c r="G708" s="109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3.5" customHeight="1">
      <c r="A709" s="100"/>
      <c r="B709" s="109"/>
      <c r="C709" s="109"/>
      <c r="D709" s="109"/>
      <c r="E709" s="109"/>
      <c r="F709" s="109"/>
      <c r="G709" s="109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3.5" customHeight="1">
      <c r="A710" s="100"/>
      <c r="B710" s="109"/>
      <c r="C710" s="109"/>
      <c r="D710" s="109"/>
      <c r="E710" s="109"/>
      <c r="F710" s="109"/>
      <c r="G710" s="109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3.5" customHeight="1">
      <c r="A711" s="100"/>
      <c r="B711" s="109"/>
      <c r="C711" s="109"/>
      <c r="D711" s="109"/>
      <c r="E711" s="109"/>
      <c r="F711" s="109"/>
      <c r="G711" s="109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3.5" customHeight="1">
      <c r="A712" s="100"/>
      <c r="B712" s="109"/>
      <c r="C712" s="109"/>
      <c r="D712" s="109"/>
      <c r="E712" s="109"/>
      <c r="F712" s="109"/>
      <c r="G712" s="109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3.5" customHeight="1">
      <c r="A713" s="100"/>
      <c r="B713" s="109"/>
      <c r="C713" s="109"/>
      <c r="D713" s="109"/>
      <c r="E713" s="109"/>
      <c r="F713" s="109"/>
      <c r="G713" s="109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3.5" customHeight="1">
      <c r="A714" s="100"/>
      <c r="B714" s="109"/>
      <c r="C714" s="109"/>
      <c r="D714" s="109"/>
      <c r="E714" s="109"/>
      <c r="F714" s="109"/>
      <c r="G714" s="109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3.5" customHeight="1">
      <c r="A715" s="100"/>
      <c r="B715" s="109"/>
      <c r="C715" s="109"/>
      <c r="D715" s="109"/>
      <c r="E715" s="109"/>
      <c r="F715" s="109"/>
      <c r="G715" s="109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3.5" customHeight="1">
      <c r="A716" s="100"/>
      <c r="B716" s="109"/>
      <c r="C716" s="109"/>
      <c r="D716" s="109"/>
      <c r="E716" s="109"/>
      <c r="F716" s="109"/>
      <c r="G716" s="109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3.5" customHeight="1">
      <c r="A717" s="100"/>
      <c r="B717" s="109"/>
      <c r="C717" s="109"/>
      <c r="D717" s="109"/>
      <c r="E717" s="109"/>
      <c r="F717" s="109"/>
      <c r="G717" s="109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3.5" customHeight="1">
      <c r="A718" s="100"/>
      <c r="B718" s="109"/>
      <c r="C718" s="109"/>
      <c r="D718" s="109"/>
      <c r="E718" s="109"/>
      <c r="F718" s="109"/>
      <c r="G718" s="109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3.5" customHeight="1">
      <c r="A719" s="100"/>
      <c r="B719" s="109"/>
      <c r="C719" s="109"/>
      <c r="D719" s="109"/>
      <c r="E719" s="109"/>
      <c r="F719" s="109"/>
      <c r="G719" s="109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3.5" customHeight="1">
      <c r="A720" s="100"/>
      <c r="B720" s="109"/>
      <c r="C720" s="109"/>
      <c r="D720" s="109"/>
      <c r="E720" s="109"/>
      <c r="F720" s="109"/>
      <c r="G720" s="109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3.5" customHeight="1">
      <c r="A721" s="100"/>
      <c r="B721" s="109"/>
      <c r="C721" s="109"/>
      <c r="D721" s="109"/>
      <c r="E721" s="109"/>
      <c r="F721" s="109"/>
      <c r="G721" s="109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3.5" customHeight="1">
      <c r="A722" s="100"/>
      <c r="B722" s="109"/>
      <c r="C722" s="109"/>
      <c r="D722" s="109"/>
      <c r="E722" s="109"/>
      <c r="F722" s="109"/>
      <c r="G722" s="109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3.5" customHeight="1">
      <c r="A723" s="100"/>
      <c r="B723" s="109"/>
      <c r="C723" s="109"/>
      <c r="D723" s="109"/>
      <c r="E723" s="109"/>
      <c r="F723" s="109"/>
      <c r="G723" s="109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3.5" customHeight="1">
      <c r="A724" s="100"/>
      <c r="B724" s="109"/>
      <c r="C724" s="109"/>
      <c r="D724" s="109"/>
      <c r="E724" s="109"/>
      <c r="F724" s="109"/>
      <c r="G724" s="109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3.5" customHeight="1">
      <c r="A725" s="100"/>
      <c r="B725" s="109"/>
      <c r="C725" s="109"/>
      <c r="D725" s="109"/>
      <c r="E725" s="109"/>
      <c r="F725" s="109"/>
      <c r="G725" s="109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3.5" customHeight="1">
      <c r="A726" s="100"/>
      <c r="B726" s="109"/>
      <c r="C726" s="109"/>
      <c r="D726" s="109"/>
      <c r="E726" s="109"/>
      <c r="F726" s="109"/>
      <c r="G726" s="109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3.5" customHeight="1">
      <c r="A727" s="100"/>
      <c r="B727" s="109"/>
      <c r="C727" s="109"/>
      <c r="D727" s="109"/>
      <c r="E727" s="109"/>
      <c r="F727" s="109"/>
      <c r="G727" s="109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3.5" customHeight="1">
      <c r="A728" s="100"/>
      <c r="B728" s="109"/>
      <c r="C728" s="109"/>
      <c r="D728" s="109"/>
      <c r="E728" s="109"/>
      <c r="F728" s="109"/>
      <c r="G728" s="109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3.5" customHeight="1">
      <c r="A729" s="100"/>
      <c r="B729" s="109"/>
      <c r="C729" s="109"/>
      <c r="D729" s="109"/>
      <c r="E729" s="109"/>
      <c r="F729" s="109"/>
      <c r="G729" s="109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3.5" customHeight="1">
      <c r="A730" s="100"/>
      <c r="B730" s="109"/>
      <c r="C730" s="109"/>
      <c r="D730" s="109"/>
      <c r="E730" s="109"/>
      <c r="F730" s="109"/>
      <c r="G730" s="109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3.5" customHeight="1">
      <c r="A731" s="100"/>
      <c r="B731" s="109"/>
      <c r="C731" s="109"/>
      <c r="D731" s="109"/>
      <c r="E731" s="109"/>
      <c r="F731" s="109"/>
      <c r="G731" s="109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3.5" customHeight="1">
      <c r="A732" s="100"/>
      <c r="B732" s="109"/>
      <c r="C732" s="109"/>
      <c r="D732" s="109"/>
      <c r="E732" s="109"/>
      <c r="F732" s="109"/>
      <c r="G732" s="109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3.5" customHeight="1">
      <c r="A733" s="100"/>
      <c r="B733" s="109"/>
      <c r="C733" s="109"/>
      <c r="D733" s="109"/>
      <c r="E733" s="109"/>
      <c r="F733" s="109"/>
      <c r="G733" s="109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3.5" customHeight="1">
      <c r="A734" s="100"/>
      <c r="B734" s="109"/>
      <c r="C734" s="109"/>
      <c r="D734" s="109"/>
      <c r="E734" s="109"/>
      <c r="F734" s="109"/>
      <c r="G734" s="109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3.5" customHeight="1">
      <c r="A735" s="100"/>
      <c r="B735" s="109"/>
      <c r="C735" s="109"/>
      <c r="D735" s="109"/>
      <c r="E735" s="109"/>
      <c r="F735" s="109"/>
      <c r="G735" s="109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3.5" customHeight="1">
      <c r="A736" s="100"/>
      <c r="B736" s="109"/>
      <c r="C736" s="109"/>
      <c r="D736" s="109"/>
      <c r="E736" s="109"/>
      <c r="F736" s="109"/>
      <c r="G736" s="109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3.5" customHeight="1">
      <c r="A737" s="100"/>
      <c r="B737" s="109"/>
      <c r="C737" s="109"/>
      <c r="D737" s="109"/>
      <c r="E737" s="109"/>
      <c r="F737" s="109"/>
      <c r="G737" s="109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3.5" customHeight="1">
      <c r="A738" s="100"/>
      <c r="B738" s="109"/>
      <c r="C738" s="109"/>
      <c r="D738" s="109"/>
      <c r="E738" s="109"/>
      <c r="F738" s="109"/>
      <c r="G738" s="109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3.5" customHeight="1">
      <c r="A739" s="100"/>
      <c r="B739" s="109"/>
      <c r="C739" s="109"/>
      <c r="D739" s="109"/>
      <c r="E739" s="109"/>
      <c r="F739" s="109"/>
      <c r="G739" s="109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3.5" customHeight="1">
      <c r="A740" s="100"/>
      <c r="B740" s="109"/>
      <c r="C740" s="109"/>
      <c r="D740" s="109"/>
      <c r="E740" s="109"/>
      <c r="F740" s="109"/>
      <c r="G740" s="109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3.5" customHeight="1">
      <c r="A741" s="100"/>
      <c r="B741" s="109"/>
      <c r="C741" s="109"/>
      <c r="D741" s="109"/>
      <c r="E741" s="109"/>
      <c r="F741" s="109"/>
      <c r="G741" s="109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3.5" customHeight="1">
      <c r="A742" s="100"/>
      <c r="B742" s="109"/>
      <c r="C742" s="109"/>
      <c r="D742" s="109"/>
      <c r="E742" s="109"/>
      <c r="F742" s="109"/>
      <c r="G742" s="109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3.5" customHeight="1">
      <c r="A743" s="100"/>
      <c r="B743" s="109"/>
      <c r="C743" s="109"/>
      <c r="D743" s="109"/>
      <c r="E743" s="109"/>
      <c r="F743" s="109"/>
      <c r="G743" s="109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3.5" customHeight="1">
      <c r="A744" s="100"/>
      <c r="B744" s="109"/>
      <c r="C744" s="109"/>
      <c r="D744" s="109"/>
      <c r="E744" s="109"/>
      <c r="F744" s="109"/>
      <c r="G744" s="109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3.5" customHeight="1">
      <c r="A745" s="100"/>
      <c r="B745" s="109"/>
      <c r="C745" s="109"/>
      <c r="D745" s="109"/>
      <c r="E745" s="109"/>
      <c r="F745" s="109"/>
      <c r="G745" s="109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3.5" customHeight="1">
      <c r="A746" s="100"/>
      <c r="B746" s="109"/>
      <c r="C746" s="109"/>
      <c r="D746" s="109"/>
      <c r="E746" s="109"/>
      <c r="F746" s="109"/>
      <c r="G746" s="109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3.5" customHeight="1">
      <c r="A747" s="100"/>
      <c r="B747" s="109"/>
      <c r="C747" s="109"/>
      <c r="D747" s="109"/>
      <c r="E747" s="109"/>
      <c r="F747" s="109"/>
      <c r="G747" s="109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3.5" customHeight="1">
      <c r="A748" s="100"/>
      <c r="B748" s="109"/>
      <c r="C748" s="109"/>
      <c r="D748" s="109"/>
      <c r="E748" s="109"/>
      <c r="F748" s="109"/>
      <c r="G748" s="109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3.5" customHeight="1">
      <c r="A749" s="100"/>
      <c r="B749" s="109"/>
      <c r="C749" s="109"/>
      <c r="D749" s="109"/>
      <c r="E749" s="109"/>
      <c r="F749" s="109"/>
      <c r="G749" s="109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3.5" customHeight="1">
      <c r="A750" s="100"/>
      <c r="B750" s="109"/>
      <c r="C750" s="109"/>
      <c r="D750" s="109"/>
      <c r="E750" s="109"/>
      <c r="F750" s="109"/>
      <c r="G750" s="109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3.5" customHeight="1">
      <c r="A751" s="100"/>
      <c r="B751" s="109"/>
      <c r="C751" s="109"/>
      <c r="D751" s="109"/>
      <c r="E751" s="109"/>
      <c r="F751" s="109"/>
      <c r="G751" s="109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3.5" customHeight="1">
      <c r="A752" s="100"/>
      <c r="B752" s="109"/>
      <c r="C752" s="109"/>
      <c r="D752" s="109"/>
      <c r="E752" s="109"/>
      <c r="F752" s="109"/>
      <c r="G752" s="109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3.5" customHeight="1">
      <c r="A753" s="100"/>
      <c r="B753" s="109"/>
      <c r="C753" s="109"/>
      <c r="D753" s="109"/>
      <c r="E753" s="109"/>
      <c r="F753" s="109"/>
      <c r="G753" s="109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3.5" customHeight="1">
      <c r="A754" s="100"/>
      <c r="B754" s="109"/>
      <c r="C754" s="109"/>
      <c r="D754" s="109"/>
      <c r="E754" s="109"/>
      <c r="F754" s="109"/>
      <c r="G754" s="109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3.5" customHeight="1">
      <c r="A755" s="100"/>
      <c r="B755" s="109"/>
      <c r="C755" s="109"/>
      <c r="D755" s="109"/>
      <c r="E755" s="109"/>
      <c r="F755" s="109"/>
      <c r="G755" s="109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3.5" customHeight="1">
      <c r="A756" s="100"/>
      <c r="B756" s="109"/>
      <c r="C756" s="109"/>
      <c r="D756" s="109"/>
      <c r="E756" s="109"/>
      <c r="F756" s="109"/>
      <c r="G756" s="109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3.5" customHeight="1">
      <c r="A757" s="100"/>
      <c r="B757" s="109"/>
      <c r="C757" s="109"/>
      <c r="D757" s="109"/>
      <c r="E757" s="109"/>
      <c r="F757" s="109"/>
      <c r="G757" s="109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3.5" customHeight="1">
      <c r="A758" s="100"/>
      <c r="B758" s="109"/>
      <c r="C758" s="109"/>
      <c r="D758" s="109"/>
      <c r="E758" s="109"/>
      <c r="F758" s="109"/>
      <c r="G758" s="109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3.5" customHeight="1">
      <c r="A759" s="100"/>
      <c r="B759" s="109"/>
      <c r="C759" s="109"/>
      <c r="D759" s="109"/>
      <c r="E759" s="109"/>
      <c r="F759" s="109"/>
      <c r="G759" s="109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3.5" customHeight="1">
      <c r="A760" s="100"/>
      <c r="B760" s="109"/>
      <c r="C760" s="109"/>
      <c r="D760" s="109"/>
      <c r="E760" s="109"/>
      <c r="F760" s="109"/>
      <c r="G760" s="109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3.5" customHeight="1">
      <c r="A761" s="100"/>
      <c r="B761" s="109"/>
      <c r="C761" s="109"/>
      <c r="D761" s="109"/>
      <c r="E761" s="109"/>
      <c r="F761" s="109"/>
      <c r="G761" s="109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3.5" customHeight="1">
      <c r="A762" s="100"/>
      <c r="B762" s="109"/>
      <c r="C762" s="109"/>
      <c r="D762" s="109"/>
      <c r="E762" s="109"/>
      <c r="F762" s="109"/>
      <c r="G762" s="109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3.5" customHeight="1">
      <c r="A763" s="100"/>
      <c r="B763" s="109"/>
      <c r="C763" s="109"/>
      <c r="D763" s="109"/>
      <c r="E763" s="109"/>
      <c r="F763" s="109"/>
      <c r="G763" s="109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3.5" customHeight="1">
      <c r="A764" s="100"/>
      <c r="B764" s="109"/>
      <c r="C764" s="109"/>
      <c r="D764" s="109"/>
      <c r="E764" s="109"/>
      <c r="F764" s="109"/>
      <c r="G764" s="109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3.5" customHeight="1">
      <c r="A765" s="100"/>
      <c r="B765" s="109"/>
      <c r="C765" s="109"/>
      <c r="D765" s="109"/>
      <c r="E765" s="109"/>
      <c r="F765" s="109"/>
      <c r="G765" s="109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3.5" customHeight="1">
      <c r="A766" s="100"/>
      <c r="B766" s="109"/>
      <c r="C766" s="109"/>
      <c r="D766" s="109"/>
      <c r="E766" s="109"/>
      <c r="F766" s="109"/>
      <c r="G766" s="109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3.5" customHeight="1">
      <c r="A767" s="100"/>
      <c r="B767" s="109"/>
      <c r="C767" s="109"/>
      <c r="D767" s="109"/>
      <c r="E767" s="109"/>
      <c r="F767" s="109"/>
      <c r="G767" s="109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3.5" customHeight="1">
      <c r="A768" s="100"/>
      <c r="B768" s="109"/>
      <c r="C768" s="109"/>
      <c r="D768" s="109"/>
      <c r="E768" s="109"/>
      <c r="F768" s="109"/>
      <c r="G768" s="109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3.5" customHeight="1">
      <c r="A769" s="100"/>
      <c r="B769" s="109"/>
      <c r="C769" s="109"/>
      <c r="D769" s="109"/>
      <c r="E769" s="109"/>
      <c r="F769" s="109"/>
      <c r="G769" s="109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3.5" customHeight="1">
      <c r="A770" s="100"/>
      <c r="B770" s="109"/>
      <c r="C770" s="109"/>
      <c r="D770" s="109"/>
      <c r="E770" s="109"/>
      <c r="F770" s="109"/>
      <c r="G770" s="109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3.5" customHeight="1">
      <c r="A771" s="100"/>
      <c r="B771" s="109"/>
      <c r="C771" s="109"/>
      <c r="D771" s="109"/>
      <c r="E771" s="109"/>
      <c r="F771" s="109"/>
      <c r="G771" s="109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3.5" customHeight="1">
      <c r="A772" s="100"/>
      <c r="B772" s="109"/>
      <c r="C772" s="109"/>
      <c r="D772" s="109"/>
      <c r="E772" s="109"/>
      <c r="F772" s="109"/>
      <c r="G772" s="109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3.5" customHeight="1">
      <c r="A773" s="100"/>
      <c r="B773" s="109"/>
      <c r="C773" s="109"/>
      <c r="D773" s="109"/>
      <c r="E773" s="109"/>
      <c r="F773" s="109"/>
      <c r="G773" s="109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3.5" customHeight="1">
      <c r="A774" s="100"/>
      <c r="B774" s="109"/>
      <c r="C774" s="109"/>
      <c r="D774" s="109"/>
      <c r="E774" s="109"/>
      <c r="F774" s="109"/>
      <c r="G774" s="109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3.5" customHeight="1">
      <c r="A775" s="100"/>
      <c r="B775" s="109"/>
      <c r="C775" s="109"/>
      <c r="D775" s="109"/>
      <c r="E775" s="109"/>
      <c r="F775" s="109"/>
      <c r="G775" s="109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3.5" customHeight="1">
      <c r="A776" s="100"/>
      <c r="B776" s="109"/>
      <c r="C776" s="109"/>
      <c r="D776" s="109"/>
      <c r="E776" s="109"/>
      <c r="F776" s="109"/>
      <c r="G776" s="109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3.5" customHeight="1">
      <c r="A777" s="100"/>
      <c r="B777" s="109"/>
      <c r="C777" s="109"/>
      <c r="D777" s="109"/>
      <c r="E777" s="109"/>
      <c r="F777" s="109"/>
      <c r="G777" s="109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3.5" customHeight="1">
      <c r="A778" s="100"/>
      <c r="B778" s="109"/>
      <c r="C778" s="109"/>
      <c r="D778" s="109"/>
      <c r="E778" s="109"/>
      <c r="F778" s="109"/>
      <c r="G778" s="109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3.5" customHeight="1">
      <c r="A779" s="100"/>
      <c r="B779" s="109"/>
      <c r="C779" s="109"/>
      <c r="D779" s="109"/>
      <c r="E779" s="109"/>
      <c r="F779" s="109"/>
      <c r="G779" s="109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3.5" customHeight="1">
      <c r="A780" s="100"/>
      <c r="B780" s="109"/>
      <c r="C780" s="109"/>
      <c r="D780" s="109"/>
      <c r="E780" s="109"/>
      <c r="F780" s="109"/>
      <c r="G780" s="109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3.5" customHeight="1">
      <c r="A781" s="100"/>
      <c r="B781" s="109"/>
      <c r="C781" s="109"/>
      <c r="D781" s="109"/>
      <c r="E781" s="109"/>
      <c r="F781" s="109"/>
      <c r="G781" s="109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3.5" customHeight="1">
      <c r="A782" s="100"/>
      <c r="B782" s="109"/>
      <c r="C782" s="109"/>
      <c r="D782" s="109"/>
      <c r="E782" s="109"/>
      <c r="F782" s="109"/>
      <c r="G782" s="109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3.5" customHeight="1">
      <c r="A783" s="100"/>
      <c r="B783" s="109"/>
      <c r="C783" s="109"/>
      <c r="D783" s="109"/>
      <c r="E783" s="109"/>
      <c r="F783" s="109"/>
      <c r="G783" s="109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3.5" customHeight="1">
      <c r="A784" s="100"/>
      <c r="B784" s="109"/>
      <c r="C784" s="109"/>
      <c r="D784" s="109"/>
      <c r="E784" s="109"/>
      <c r="F784" s="109"/>
      <c r="G784" s="109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3.5" customHeight="1">
      <c r="A785" s="100"/>
      <c r="B785" s="109"/>
      <c r="C785" s="109"/>
      <c r="D785" s="109"/>
      <c r="E785" s="109"/>
      <c r="F785" s="109"/>
      <c r="G785" s="109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3.5" customHeight="1">
      <c r="A786" s="100"/>
      <c r="B786" s="109"/>
      <c r="C786" s="109"/>
      <c r="D786" s="109"/>
      <c r="E786" s="109"/>
      <c r="F786" s="109"/>
      <c r="G786" s="109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3.5" customHeight="1">
      <c r="A787" s="100"/>
      <c r="B787" s="109"/>
      <c r="C787" s="109"/>
      <c r="D787" s="109"/>
      <c r="E787" s="109"/>
      <c r="F787" s="109"/>
      <c r="G787" s="109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3.5" customHeight="1">
      <c r="A788" s="100"/>
      <c r="B788" s="109"/>
      <c r="C788" s="109"/>
      <c r="D788" s="109"/>
      <c r="E788" s="109"/>
      <c r="F788" s="109"/>
      <c r="G788" s="109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3.5" customHeight="1">
      <c r="A789" s="100"/>
      <c r="B789" s="109"/>
      <c r="C789" s="109"/>
      <c r="D789" s="109"/>
      <c r="E789" s="109"/>
      <c r="F789" s="109"/>
      <c r="G789" s="109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3.5" customHeight="1">
      <c r="A790" s="100"/>
      <c r="B790" s="109"/>
      <c r="C790" s="109"/>
      <c r="D790" s="109"/>
      <c r="E790" s="109"/>
      <c r="F790" s="109"/>
      <c r="G790" s="109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3.5" customHeight="1">
      <c r="A791" s="100"/>
      <c r="B791" s="109"/>
      <c r="C791" s="109"/>
      <c r="D791" s="109"/>
      <c r="E791" s="109"/>
      <c r="F791" s="109"/>
      <c r="G791" s="109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3.5" customHeight="1">
      <c r="A792" s="100"/>
      <c r="B792" s="109"/>
      <c r="C792" s="109"/>
      <c r="D792" s="109"/>
      <c r="E792" s="109"/>
      <c r="F792" s="109"/>
      <c r="G792" s="109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3.5" customHeight="1">
      <c r="A793" s="100"/>
      <c r="B793" s="109"/>
      <c r="C793" s="109"/>
      <c r="D793" s="109"/>
      <c r="E793" s="109"/>
      <c r="F793" s="109"/>
      <c r="G793" s="109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3.5" customHeight="1">
      <c r="A794" s="100"/>
      <c r="B794" s="109"/>
      <c r="C794" s="109"/>
      <c r="D794" s="109"/>
      <c r="E794" s="109"/>
      <c r="F794" s="109"/>
      <c r="G794" s="109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3.5" customHeight="1">
      <c r="A795" s="100"/>
      <c r="B795" s="109"/>
      <c r="C795" s="109"/>
      <c r="D795" s="109"/>
      <c r="E795" s="109"/>
      <c r="F795" s="109"/>
      <c r="G795" s="109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3.5" customHeight="1">
      <c r="A796" s="100"/>
      <c r="B796" s="109"/>
      <c r="C796" s="109"/>
      <c r="D796" s="109"/>
      <c r="E796" s="109"/>
      <c r="F796" s="109"/>
      <c r="G796" s="109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3.5" customHeight="1">
      <c r="A797" s="100"/>
      <c r="B797" s="109"/>
      <c r="C797" s="109"/>
      <c r="D797" s="109"/>
      <c r="E797" s="109"/>
      <c r="F797" s="109"/>
      <c r="G797" s="109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3.5" customHeight="1">
      <c r="A798" s="100"/>
      <c r="B798" s="109"/>
      <c r="C798" s="109"/>
      <c r="D798" s="109"/>
      <c r="E798" s="109"/>
      <c r="F798" s="109"/>
      <c r="G798" s="109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3.5" customHeight="1">
      <c r="A799" s="100"/>
      <c r="B799" s="109"/>
      <c r="C799" s="109"/>
      <c r="D799" s="109"/>
      <c r="E799" s="109"/>
      <c r="F799" s="109"/>
      <c r="G799" s="109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3.5" customHeight="1">
      <c r="A800" s="100"/>
      <c r="B800" s="109"/>
      <c r="C800" s="109"/>
      <c r="D800" s="109"/>
      <c r="E800" s="109"/>
      <c r="F800" s="109"/>
      <c r="G800" s="109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3.5" customHeight="1">
      <c r="A801" s="100"/>
      <c r="B801" s="109"/>
      <c r="C801" s="109"/>
      <c r="D801" s="109"/>
      <c r="E801" s="109"/>
      <c r="F801" s="109"/>
      <c r="G801" s="109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3.5" customHeight="1">
      <c r="A802" s="100"/>
      <c r="B802" s="109"/>
      <c r="C802" s="109"/>
      <c r="D802" s="109"/>
      <c r="E802" s="109"/>
      <c r="F802" s="109"/>
      <c r="G802" s="109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3.5" customHeight="1">
      <c r="A803" s="100"/>
      <c r="B803" s="109"/>
      <c r="C803" s="109"/>
      <c r="D803" s="109"/>
      <c r="E803" s="109"/>
      <c r="F803" s="109"/>
      <c r="G803" s="109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3.5" customHeight="1">
      <c r="A804" s="100"/>
      <c r="B804" s="109"/>
      <c r="C804" s="109"/>
      <c r="D804" s="109"/>
      <c r="E804" s="109"/>
      <c r="F804" s="109"/>
      <c r="G804" s="109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3.5" customHeight="1">
      <c r="A805" s="100"/>
      <c r="B805" s="109"/>
      <c r="C805" s="109"/>
      <c r="D805" s="109"/>
      <c r="E805" s="109"/>
      <c r="F805" s="109"/>
      <c r="G805" s="109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3.5" customHeight="1">
      <c r="A806" s="100"/>
      <c r="B806" s="109"/>
      <c r="C806" s="109"/>
      <c r="D806" s="109"/>
      <c r="E806" s="109"/>
      <c r="F806" s="109"/>
      <c r="G806" s="109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3.5" customHeight="1">
      <c r="A807" s="100"/>
      <c r="B807" s="109"/>
      <c r="C807" s="109"/>
      <c r="D807" s="109"/>
      <c r="E807" s="109"/>
      <c r="F807" s="109"/>
      <c r="G807" s="109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3.5" customHeight="1">
      <c r="A808" s="100"/>
      <c r="B808" s="109"/>
      <c r="C808" s="109"/>
      <c r="D808" s="109"/>
      <c r="E808" s="109"/>
      <c r="F808" s="109"/>
      <c r="G808" s="109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3.5" customHeight="1">
      <c r="A809" s="100"/>
      <c r="B809" s="109"/>
      <c r="C809" s="109"/>
      <c r="D809" s="109"/>
      <c r="E809" s="109"/>
      <c r="F809" s="109"/>
      <c r="G809" s="109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3.5" customHeight="1">
      <c r="A810" s="100"/>
      <c r="B810" s="109"/>
      <c r="C810" s="109"/>
      <c r="D810" s="109"/>
      <c r="E810" s="109"/>
      <c r="F810" s="109"/>
      <c r="G810" s="109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3.5" customHeight="1">
      <c r="A811" s="100"/>
      <c r="B811" s="109"/>
      <c r="C811" s="109"/>
      <c r="D811" s="109"/>
      <c r="E811" s="109"/>
      <c r="F811" s="109"/>
      <c r="G811" s="109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3.5" customHeight="1">
      <c r="A812" s="100"/>
      <c r="B812" s="109"/>
      <c r="C812" s="109"/>
      <c r="D812" s="109"/>
      <c r="E812" s="109"/>
      <c r="F812" s="109"/>
      <c r="G812" s="109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3.5" customHeight="1">
      <c r="A813" s="100"/>
      <c r="B813" s="109"/>
      <c r="C813" s="109"/>
      <c r="D813" s="109"/>
      <c r="E813" s="109"/>
      <c r="F813" s="109"/>
      <c r="G813" s="109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3.5" customHeight="1">
      <c r="A814" s="100"/>
      <c r="B814" s="109"/>
      <c r="C814" s="109"/>
      <c r="D814" s="109"/>
      <c r="E814" s="109"/>
      <c r="F814" s="109"/>
      <c r="G814" s="109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3.5" customHeight="1">
      <c r="A815" s="100"/>
      <c r="B815" s="109"/>
      <c r="C815" s="109"/>
      <c r="D815" s="109"/>
      <c r="E815" s="109"/>
      <c r="F815" s="109"/>
      <c r="G815" s="109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3.5" customHeight="1">
      <c r="A816" s="100"/>
      <c r="B816" s="109"/>
      <c r="C816" s="109"/>
      <c r="D816" s="109"/>
      <c r="E816" s="109"/>
      <c r="F816" s="109"/>
      <c r="G816" s="109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3.5" customHeight="1">
      <c r="A817" s="100"/>
      <c r="B817" s="109"/>
      <c r="C817" s="109"/>
      <c r="D817" s="109"/>
      <c r="E817" s="109"/>
      <c r="F817" s="109"/>
      <c r="G817" s="109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3.5" customHeight="1">
      <c r="A818" s="100"/>
      <c r="B818" s="109"/>
      <c r="C818" s="109"/>
      <c r="D818" s="109"/>
      <c r="E818" s="109"/>
      <c r="F818" s="109"/>
      <c r="G818" s="109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3.5" customHeight="1">
      <c r="A819" s="100"/>
      <c r="B819" s="109"/>
      <c r="C819" s="109"/>
      <c r="D819" s="109"/>
      <c r="E819" s="109"/>
      <c r="F819" s="109"/>
      <c r="G819" s="109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3.5" customHeight="1">
      <c r="A820" s="100"/>
      <c r="B820" s="109"/>
      <c r="C820" s="109"/>
      <c r="D820" s="109"/>
      <c r="E820" s="109"/>
      <c r="F820" s="109"/>
      <c r="G820" s="109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3.5" customHeight="1">
      <c r="A821" s="100"/>
      <c r="B821" s="109"/>
      <c r="C821" s="109"/>
      <c r="D821" s="109"/>
      <c r="E821" s="109"/>
      <c r="F821" s="109"/>
      <c r="G821" s="109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3.5" customHeight="1">
      <c r="A822" s="100"/>
      <c r="B822" s="109"/>
      <c r="C822" s="109"/>
      <c r="D822" s="109"/>
      <c r="E822" s="109"/>
      <c r="F822" s="109"/>
      <c r="G822" s="109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3.5" customHeight="1">
      <c r="A823" s="100"/>
      <c r="B823" s="109"/>
      <c r="C823" s="109"/>
      <c r="D823" s="109"/>
      <c r="E823" s="109"/>
      <c r="F823" s="109"/>
      <c r="G823" s="109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3.5" customHeight="1">
      <c r="A824" s="100"/>
      <c r="B824" s="109"/>
      <c r="C824" s="109"/>
      <c r="D824" s="109"/>
      <c r="E824" s="109"/>
      <c r="F824" s="109"/>
      <c r="G824" s="109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3.5" customHeight="1">
      <c r="A825" s="100"/>
      <c r="B825" s="109"/>
      <c r="C825" s="109"/>
      <c r="D825" s="109"/>
      <c r="E825" s="109"/>
      <c r="F825" s="109"/>
      <c r="G825" s="109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3.5" customHeight="1">
      <c r="A826" s="100"/>
      <c r="B826" s="109"/>
      <c r="C826" s="109"/>
      <c r="D826" s="109"/>
      <c r="E826" s="109"/>
      <c r="F826" s="109"/>
      <c r="G826" s="109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3.5" customHeight="1">
      <c r="A827" s="100"/>
      <c r="B827" s="109"/>
      <c r="C827" s="109"/>
      <c r="D827" s="109"/>
      <c r="E827" s="109"/>
      <c r="F827" s="109"/>
      <c r="G827" s="109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3.5" customHeight="1">
      <c r="A828" s="100"/>
      <c r="B828" s="109"/>
      <c r="C828" s="109"/>
      <c r="D828" s="109"/>
      <c r="E828" s="109"/>
      <c r="F828" s="109"/>
      <c r="G828" s="109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3.5" customHeight="1">
      <c r="A829" s="100"/>
      <c r="B829" s="109"/>
      <c r="C829" s="109"/>
      <c r="D829" s="109"/>
      <c r="E829" s="109"/>
      <c r="F829" s="109"/>
      <c r="G829" s="109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3.5" customHeight="1">
      <c r="A830" s="100"/>
      <c r="B830" s="109"/>
      <c r="C830" s="109"/>
      <c r="D830" s="109"/>
      <c r="E830" s="109"/>
      <c r="F830" s="109"/>
      <c r="G830" s="109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3.5" customHeight="1">
      <c r="A831" s="100"/>
      <c r="B831" s="109"/>
      <c r="C831" s="109"/>
      <c r="D831" s="109"/>
      <c r="E831" s="109"/>
      <c r="F831" s="109"/>
      <c r="G831" s="109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3.5" customHeight="1">
      <c r="A832" s="100"/>
      <c r="B832" s="109"/>
      <c r="C832" s="109"/>
      <c r="D832" s="109"/>
      <c r="E832" s="109"/>
      <c r="F832" s="109"/>
      <c r="G832" s="109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3.5" customHeight="1">
      <c r="A833" s="100"/>
      <c r="B833" s="109"/>
      <c r="C833" s="109"/>
      <c r="D833" s="109"/>
      <c r="E833" s="109"/>
      <c r="F833" s="109"/>
      <c r="G833" s="109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3.5" customHeight="1">
      <c r="A834" s="100"/>
      <c r="B834" s="109"/>
      <c r="C834" s="109"/>
      <c r="D834" s="109"/>
      <c r="E834" s="109"/>
      <c r="F834" s="109"/>
      <c r="G834" s="109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3.5" customHeight="1">
      <c r="A835" s="100"/>
      <c r="B835" s="109"/>
      <c r="C835" s="109"/>
      <c r="D835" s="109"/>
      <c r="E835" s="109"/>
      <c r="F835" s="109"/>
      <c r="G835" s="109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3.5" customHeight="1">
      <c r="A836" s="100"/>
      <c r="B836" s="109"/>
      <c r="C836" s="109"/>
      <c r="D836" s="109"/>
      <c r="E836" s="109"/>
      <c r="F836" s="109"/>
      <c r="G836" s="109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3.5" customHeight="1">
      <c r="A837" s="100"/>
      <c r="B837" s="109"/>
      <c r="C837" s="109"/>
      <c r="D837" s="109"/>
      <c r="E837" s="109"/>
      <c r="F837" s="109"/>
      <c r="G837" s="109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3.5" customHeight="1">
      <c r="A838" s="100"/>
      <c r="B838" s="109"/>
      <c r="C838" s="109"/>
      <c r="D838" s="109"/>
      <c r="E838" s="109"/>
      <c r="F838" s="109"/>
      <c r="G838" s="109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3.5" customHeight="1">
      <c r="A839" s="100"/>
      <c r="B839" s="109"/>
      <c r="C839" s="109"/>
      <c r="D839" s="109"/>
      <c r="E839" s="109"/>
      <c r="F839" s="109"/>
      <c r="G839" s="109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3.5" customHeight="1">
      <c r="A840" s="100"/>
      <c r="B840" s="109"/>
      <c r="C840" s="109"/>
      <c r="D840" s="109"/>
      <c r="E840" s="109"/>
      <c r="F840" s="109"/>
      <c r="G840" s="109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3.5" customHeight="1">
      <c r="A841" s="100"/>
      <c r="B841" s="109"/>
      <c r="C841" s="109"/>
      <c r="D841" s="109"/>
      <c r="E841" s="109"/>
      <c r="F841" s="109"/>
      <c r="G841" s="109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3.5" customHeight="1">
      <c r="A842" s="100"/>
      <c r="B842" s="109"/>
      <c r="C842" s="109"/>
      <c r="D842" s="109"/>
      <c r="E842" s="109"/>
      <c r="F842" s="109"/>
      <c r="G842" s="109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3.5" customHeight="1">
      <c r="A843" s="100"/>
      <c r="B843" s="109"/>
      <c r="C843" s="109"/>
      <c r="D843" s="109"/>
      <c r="E843" s="109"/>
      <c r="F843" s="109"/>
      <c r="G843" s="109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3.5" customHeight="1">
      <c r="A844" s="100"/>
      <c r="B844" s="109"/>
      <c r="C844" s="109"/>
      <c r="D844" s="109"/>
      <c r="E844" s="109"/>
      <c r="F844" s="109"/>
      <c r="G844" s="109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3.5" customHeight="1">
      <c r="A845" s="100"/>
      <c r="B845" s="109"/>
      <c r="C845" s="109"/>
      <c r="D845" s="109"/>
      <c r="E845" s="109"/>
      <c r="F845" s="109"/>
      <c r="G845" s="109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3.5" customHeight="1">
      <c r="A846" s="100"/>
      <c r="B846" s="109"/>
      <c r="C846" s="109"/>
      <c r="D846" s="109"/>
      <c r="E846" s="109"/>
      <c r="F846" s="109"/>
      <c r="G846" s="109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3.5" customHeight="1">
      <c r="A847" s="100"/>
      <c r="B847" s="109"/>
      <c r="C847" s="109"/>
      <c r="D847" s="109"/>
      <c r="E847" s="109"/>
      <c r="F847" s="109"/>
      <c r="G847" s="109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3.5" customHeight="1">
      <c r="A848" s="100"/>
      <c r="B848" s="109"/>
      <c r="C848" s="109"/>
      <c r="D848" s="109"/>
      <c r="E848" s="109"/>
      <c r="F848" s="109"/>
      <c r="G848" s="109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3.5" customHeight="1">
      <c r="A849" s="100"/>
      <c r="B849" s="109"/>
      <c r="C849" s="109"/>
      <c r="D849" s="109"/>
      <c r="E849" s="109"/>
      <c r="F849" s="109"/>
      <c r="G849" s="109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3.5" customHeight="1">
      <c r="A850" s="100"/>
      <c r="B850" s="109"/>
      <c r="C850" s="109"/>
      <c r="D850" s="109"/>
      <c r="E850" s="109"/>
      <c r="F850" s="109"/>
      <c r="G850" s="109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3.5" customHeight="1">
      <c r="A851" s="100"/>
      <c r="B851" s="109"/>
      <c r="C851" s="109"/>
      <c r="D851" s="109"/>
      <c r="E851" s="109"/>
      <c r="F851" s="109"/>
      <c r="G851" s="109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3.5" customHeight="1">
      <c r="A852" s="100"/>
      <c r="B852" s="109"/>
      <c r="C852" s="109"/>
      <c r="D852" s="109"/>
      <c r="E852" s="109"/>
      <c r="F852" s="109"/>
      <c r="G852" s="109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3.5" customHeight="1">
      <c r="A853" s="100"/>
      <c r="B853" s="109"/>
      <c r="C853" s="109"/>
      <c r="D853" s="109"/>
      <c r="E853" s="109"/>
      <c r="F853" s="109"/>
      <c r="G853" s="109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3.5" customHeight="1">
      <c r="A854" s="100"/>
      <c r="B854" s="109"/>
      <c r="C854" s="109"/>
      <c r="D854" s="109"/>
      <c r="E854" s="109"/>
      <c r="F854" s="109"/>
      <c r="G854" s="109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3.5" customHeight="1">
      <c r="A855" s="100"/>
      <c r="B855" s="109"/>
      <c r="C855" s="109"/>
      <c r="D855" s="109"/>
      <c r="E855" s="109"/>
      <c r="F855" s="109"/>
      <c r="G855" s="109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3.5" customHeight="1">
      <c r="A856" s="100"/>
      <c r="B856" s="109"/>
      <c r="C856" s="109"/>
      <c r="D856" s="109"/>
      <c r="E856" s="109"/>
      <c r="F856" s="109"/>
      <c r="G856" s="109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3.5" customHeight="1">
      <c r="A857" s="100"/>
      <c r="B857" s="109"/>
      <c r="C857" s="109"/>
      <c r="D857" s="109"/>
      <c r="E857" s="109"/>
      <c r="F857" s="109"/>
      <c r="G857" s="109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3.5" customHeight="1">
      <c r="A858" s="100"/>
      <c r="B858" s="109"/>
      <c r="C858" s="109"/>
      <c r="D858" s="109"/>
      <c r="E858" s="109"/>
      <c r="F858" s="109"/>
      <c r="G858" s="109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3.5" customHeight="1">
      <c r="A859" s="100"/>
      <c r="B859" s="109"/>
      <c r="C859" s="109"/>
      <c r="D859" s="109"/>
      <c r="E859" s="109"/>
      <c r="F859" s="109"/>
      <c r="G859" s="109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3.5" customHeight="1">
      <c r="A860" s="100"/>
      <c r="B860" s="109"/>
      <c r="C860" s="109"/>
      <c r="D860" s="109"/>
      <c r="E860" s="109"/>
      <c r="F860" s="109"/>
      <c r="G860" s="109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3.5" customHeight="1">
      <c r="A861" s="100"/>
      <c r="B861" s="109"/>
      <c r="C861" s="109"/>
      <c r="D861" s="109"/>
      <c r="E861" s="109"/>
      <c r="F861" s="109"/>
      <c r="G861" s="109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3.5" customHeight="1">
      <c r="A862" s="100"/>
      <c r="B862" s="109"/>
      <c r="C862" s="109"/>
      <c r="D862" s="109"/>
      <c r="E862" s="109"/>
      <c r="F862" s="109"/>
      <c r="G862" s="109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3.5" customHeight="1">
      <c r="A863" s="100"/>
      <c r="B863" s="109"/>
      <c r="C863" s="109"/>
      <c r="D863" s="109"/>
      <c r="E863" s="109"/>
      <c r="F863" s="109"/>
      <c r="G863" s="109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3.5" customHeight="1">
      <c r="A864" s="100"/>
      <c r="B864" s="109"/>
      <c r="C864" s="109"/>
      <c r="D864" s="109"/>
      <c r="E864" s="109"/>
      <c r="F864" s="109"/>
      <c r="G864" s="109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3.5" customHeight="1">
      <c r="A865" s="100"/>
      <c r="B865" s="109"/>
      <c r="C865" s="109"/>
      <c r="D865" s="109"/>
      <c r="E865" s="109"/>
      <c r="F865" s="109"/>
      <c r="G865" s="109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3.5" customHeight="1">
      <c r="A866" s="100"/>
      <c r="B866" s="109"/>
      <c r="C866" s="109"/>
      <c r="D866" s="109"/>
      <c r="E866" s="109"/>
      <c r="F866" s="109"/>
      <c r="G866" s="109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3.5" customHeight="1">
      <c r="A867" s="100"/>
      <c r="B867" s="109"/>
      <c r="C867" s="109"/>
      <c r="D867" s="109"/>
      <c r="E867" s="109"/>
      <c r="F867" s="109"/>
      <c r="G867" s="109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3.5" customHeight="1">
      <c r="A868" s="100"/>
      <c r="B868" s="109"/>
      <c r="C868" s="109"/>
      <c r="D868" s="109"/>
      <c r="E868" s="109"/>
      <c r="F868" s="109"/>
      <c r="G868" s="109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3.5" customHeight="1">
      <c r="A869" s="100"/>
      <c r="B869" s="109"/>
      <c r="C869" s="109"/>
      <c r="D869" s="109"/>
      <c r="E869" s="109"/>
      <c r="F869" s="109"/>
      <c r="G869" s="109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3.5" customHeight="1">
      <c r="A870" s="100"/>
      <c r="B870" s="109"/>
      <c r="C870" s="109"/>
      <c r="D870" s="109"/>
      <c r="E870" s="109"/>
      <c r="F870" s="109"/>
      <c r="G870" s="109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3.5" customHeight="1">
      <c r="A871" s="100"/>
      <c r="B871" s="109"/>
      <c r="C871" s="109"/>
      <c r="D871" s="109"/>
      <c r="E871" s="109"/>
      <c r="F871" s="109"/>
      <c r="G871" s="109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3.5" customHeight="1">
      <c r="A872" s="100"/>
      <c r="B872" s="109"/>
      <c r="C872" s="109"/>
      <c r="D872" s="109"/>
      <c r="E872" s="109"/>
      <c r="F872" s="109"/>
      <c r="G872" s="109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3.5" customHeight="1">
      <c r="A873" s="100"/>
      <c r="B873" s="109"/>
      <c r="C873" s="109"/>
      <c r="D873" s="109"/>
      <c r="E873" s="109"/>
      <c r="F873" s="109"/>
      <c r="G873" s="109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3.5" customHeight="1">
      <c r="A874" s="100"/>
      <c r="B874" s="109"/>
      <c r="C874" s="109"/>
      <c r="D874" s="109"/>
      <c r="E874" s="109"/>
      <c r="F874" s="109"/>
      <c r="G874" s="109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3.5" customHeight="1">
      <c r="A875" s="100"/>
      <c r="B875" s="109"/>
      <c r="C875" s="109"/>
      <c r="D875" s="109"/>
      <c r="E875" s="109"/>
      <c r="F875" s="109"/>
      <c r="G875" s="109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3.5" customHeight="1">
      <c r="A876" s="100"/>
      <c r="B876" s="109"/>
      <c r="C876" s="109"/>
      <c r="D876" s="109"/>
      <c r="E876" s="109"/>
      <c r="F876" s="109"/>
      <c r="G876" s="109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3.5" customHeight="1">
      <c r="A877" s="100"/>
      <c r="B877" s="109"/>
      <c r="C877" s="109"/>
      <c r="D877" s="109"/>
      <c r="E877" s="109"/>
      <c r="F877" s="109"/>
      <c r="G877" s="109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3.5" customHeight="1">
      <c r="A878" s="100"/>
      <c r="B878" s="109"/>
      <c r="C878" s="109"/>
      <c r="D878" s="109"/>
      <c r="E878" s="109"/>
      <c r="F878" s="109"/>
      <c r="G878" s="109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3.5" customHeight="1">
      <c r="A879" s="100"/>
      <c r="B879" s="109"/>
      <c r="C879" s="109"/>
      <c r="D879" s="109"/>
      <c r="E879" s="109"/>
      <c r="F879" s="109"/>
      <c r="G879" s="109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3.5" customHeight="1">
      <c r="A880" s="100"/>
      <c r="B880" s="109"/>
      <c r="C880" s="109"/>
      <c r="D880" s="109"/>
      <c r="E880" s="109"/>
      <c r="F880" s="109"/>
      <c r="G880" s="109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3.5" customHeight="1">
      <c r="A881" s="100"/>
      <c r="B881" s="109"/>
      <c r="C881" s="109"/>
      <c r="D881" s="109"/>
      <c r="E881" s="109"/>
      <c r="F881" s="109"/>
      <c r="G881" s="109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3.5" customHeight="1">
      <c r="A882" s="100"/>
      <c r="B882" s="109"/>
      <c r="C882" s="109"/>
      <c r="D882" s="109"/>
      <c r="E882" s="109"/>
      <c r="F882" s="109"/>
      <c r="G882" s="109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3.5" customHeight="1">
      <c r="A883" s="100"/>
      <c r="B883" s="109"/>
      <c r="C883" s="109"/>
      <c r="D883" s="109"/>
      <c r="E883" s="109"/>
      <c r="F883" s="109"/>
      <c r="G883" s="109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3.5" customHeight="1">
      <c r="A884" s="100"/>
      <c r="B884" s="109"/>
      <c r="C884" s="109"/>
      <c r="D884" s="109"/>
      <c r="E884" s="109"/>
      <c r="F884" s="109"/>
      <c r="G884" s="109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3.5" customHeight="1">
      <c r="A885" s="100"/>
      <c r="B885" s="109"/>
      <c r="C885" s="109"/>
      <c r="D885" s="109"/>
      <c r="E885" s="109"/>
      <c r="F885" s="109"/>
      <c r="G885" s="109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3.5" customHeight="1">
      <c r="A886" s="100"/>
      <c r="B886" s="109"/>
      <c r="C886" s="109"/>
      <c r="D886" s="109"/>
      <c r="E886" s="109"/>
      <c r="F886" s="109"/>
      <c r="G886" s="109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3.5" customHeight="1">
      <c r="A887" s="100"/>
      <c r="B887" s="109"/>
      <c r="C887" s="109"/>
      <c r="D887" s="109"/>
      <c r="E887" s="109"/>
      <c r="F887" s="109"/>
      <c r="G887" s="109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3.5" customHeight="1">
      <c r="A888" s="100"/>
      <c r="B888" s="109"/>
      <c r="C888" s="109"/>
      <c r="D888" s="109"/>
      <c r="E888" s="109"/>
      <c r="F888" s="109"/>
      <c r="G888" s="109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3.5" customHeight="1">
      <c r="A889" s="100"/>
      <c r="B889" s="109"/>
      <c r="C889" s="109"/>
      <c r="D889" s="109"/>
      <c r="E889" s="109"/>
      <c r="F889" s="109"/>
      <c r="G889" s="109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3.5" customHeight="1">
      <c r="A890" s="100"/>
      <c r="B890" s="109"/>
      <c r="C890" s="109"/>
      <c r="D890" s="109"/>
      <c r="E890" s="109"/>
      <c r="F890" s="109"/>
      <c r="G890" s="109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3.5" customHeight="1">
      <c r="A891" s="100"/>
      <c r="B891" s="109"/>
      <c r="C891" s="109"/>
      <c r="D891" s="109"/>
      <c r="E891" s="109"/>
      <c r="F891" s="109"/>
      <c r="G891" s="109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3.5" customHeight="1">
      <c r="A892" s="100"/>
      <c r="B892" s="109"/>
      <c r="C892" s="109"/>
      <c r="D892" s="109"/>
      <c r="E892" s="109"/>
      <c r="F892" s="109"/>
      <c r="G892" s="109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3.5" customHeight="1">
      <c r="A893" s="100"/>
      <c r="B893" s="109"/>
      <c r="C893" s="109"/>
      <c r="D893" s="109"/>
      <c r="E893" s="109"/>
      <c r="F893" s="109"/>
      <c r="G893" s="109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3.5" customHeight="1">
      <c r="A894" s="100"/>
      <c r="B894" s="109"/>
      <c r="C894" s="109"/>
      <c r="D894" s="109"/>
      <c r="E894" s="109"/>
      <c r="F894" s="109"/>
      <c r="G894" s="109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3.5" customHeight="1">
      <c r="A895" s="100"/>
      <c r="B895" s="109"/>
      <c r="C895" s="109"/>
      <c r="D895" s="109"/>
      <c r="E895" s="109"/>
      <c r="F895" s="109"/>
      <c r="G895" s="109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3.5" customHeight="1">
      <c r="A896" s="100"/>
      <c r="B896" s="109"/>
      <c r="C896" s="109"/>
      <c r="D896" s="109"/>
      <c r="E896" s="109"/>
      <c r="F896" s="109"/>
      <c r="G896" s="109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3.5" customHeight="1">
      <c r="A897" s="100"/>
      <c r="B897" s="109"/>
      <c r="C897" s="109"/>
      <c r="D897" s="109"/>
      <c r="E897" s="109"/>
      <c r="F897" s="109"/>
      <c r="G897" s="109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3.5" customHeight="1">
      <c r="A898" s="100"/>
      <c r="B898" s="109"/>
      <c r="C898" s="109"/>
      <c r="D898" s="109"/>
      <c r="E898" s="109"/>
      <c r="F898" s="109"/>
      <c r="G898" s="109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3.5" customHeight="1">
      <c r="A899" s="100"/>
      <c r="B899" s="109"/>
      <c r="C899" s="109"/>
      <c r="D899" s="109"/>
      <c r="E899" s="109"/>
      <c r="F899" s="109"/>
      <c r="G899" s="109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3.5" customHeight="1">
      <c r="A900" s="100"/>
      <c r="B900" s="109"/>
      <c r="C900" s="109"/>
      <c r="D900" s="109"/>
      <c r="E900" s="109"/>
      <c r="F900" s="109"/>
      <c r="G900" s="109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3.5" customHeight="1">
      <c r="A901" s="100"/>
      <c r="B901" s="109"/>
      <c r="C901" s="109"/>
      <c r="D901" s="109"/>
      <c r="E901" s="109"/>
      <c r="F901" s="109"/>
      <c r="G901" s="109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3.5" customHeight="1">
      <c r="A902" s="100"/>
      <c r="B902" s="109"/>
      <c r="C902" s="109"/>
      <c r="D902" s="109"/>
      <c r="E902" s="109"/>
      <c r="F902" s="109"/>
      <c r="G902" s="109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3.5" customHeight="1">
      <c r="A903" s="100"/>
      <c r="B903" s="109"/>
      <c r="C903" s="109"/>
      <c r="D903" s="109"/>
      <c r="E903" s="109"/>
      <c r="F903" s="109"/>
      <c r="G903" s="109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3.5" customHeight="1">
      <c r="A904" s="100"/>
      <c r="B904" s="109"/>
      <c r="C904" s="109"/>
      <c r="D904" s="109"/>
      <c r="E904" s="109"/>
      <c r="F904" s="109"/>
      <c r="G904" s="109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3.5" customHeight="1">
      <c r="A905" s="100"/>
      <c r="B905" s="109"/>
      <c r="C905" s="109"/>
      <c r="D905" s="109"/>
      <c r="E905" s="109"/>
      <c r="F905" s="109"/>
      <c r="G905" s="109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3.5" customHeight="1">
      <c r="A906" s="100"/>
      <c r="B906" s="109"/>
      <c r="C906" s="109"/>
      <c r="D906" s="109"/>
      <c r="E906" s="109"/>
      <c r="F906" s="109"/>
      <c r="G906" s="109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3.5" customHeight="1">
      <c r="A907" s="100"/>
      <c r="B907" s="109"/>
      <c r="C907" s="109"/>
      <c r="D907" s="109"/>
      <c r="E907" s="109"/>
      <c r="F907" s="109"/>
      <c r="G907" s="109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3.5" customHeight="1">
      <c r="A908" s="100"/>
      <c r="B908" s="109"/>
      <c r="C908" s="109"/>
      <c r="D908" s="109"/>
      <c r="E908" s="109"/>
      <c r="F908" s="109"/>
      <c r="G908" s="109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3.5" customHeight="1">
      <c r="A909" s="100"/>
      <c r="B909" s="109"/>
      <c r="C909" s="109"/>
      <c r="D909" s="109"/>
      <c r="E909" s="109"/>
      <c r="F909" s="109"/>
      <c r="G909" s="109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3.5" customHeight="1">
      <c r="A910" s="100"/>
      <c r="B910" s="109"/>
      <c r="C910" s="109"/>
      <c r="D910" s="109"/>
      <c r="E910" s="109"/>
      <c r="F910" s="109"/>
      <c r="G910" s="109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3.5" customHeight="1">
      <c r="A911" s="100"/>
      <c r="B911" s="109"/>
      <c r="C911" s="109"/>
      <c r="D911" s="109"/>
      <c r="E911" s="109"/>
      <c r="F911" s="109"/>
      <c r="G911" s="109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3.5" customHeight="1">
      <c r="A912" s="100"/>
      <c r="B912" s="109"/>
      <c r="C912" s="109"/>
      <c r="D912" s="109"/>
      <c r="E912" s="109"/>
      <c r="F912" s="109"/>
      <c r="G912" s="109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3.5" customHeight="1">
      <c r="A913" s="100"/>
      <c r="B913" s="109"/>
      <c r="C913" s="109"/>
      <c r="D913" s="109"/>
      <c r="E913" s="109"/>
      <c r="F913" s="109"/>
      <c r="G913" s="109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3.5" customHeight="1">
      <c r="A914" s="100"/>
      <c r="B914" s="109"/>
      <c r="C914" s="109"/>
      <c r="D914" s="109"/>
      <c r="E914" s="109"/>
      <c r="F914" s="109"/>
      <c r="G914" s="109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3.5" customHeight="1">
      <c r="A915" s="100"/>
      <c r="B915" s="109"/>
      <c r="C915" s="109"/>
      <c r="D915" s="109"/>
      <c r="E915" s="109"/>
      <c r="F915" s="109"/>
      <c r="G915" s="109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3.5" customHeight="1">
      <c r="A916" s="100"/>
      <c r="B916" s="109"/>
      <c r="C916" s="109"/>
      <c r="D916" s="109"/>
      <c r="E916" s="109"/>
      <c r="F916" s="109"/>
      <c r="G916" s="109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3.5" customHeight="1">
      <c r="A917" s="100"/>
      <c r="B917" s="109"/>
      <c r="C917" s="109"/>
      <c r="D917" s="109"/>
      <c r="E917" s="109"/>
      <c r="F917" s="109"/>
      <c r="G917" s="109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3.5" customHeight="1">
      <c r="A918" s="100"/>
      <c r="B918" s="109"/>
      <c r="C918" s="109"/>
      <c r="D918" s="109"/>
      <c r="E918" s="109"/>
      <c r="F918" s="109"/>
      <c r="G918" s="109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3.5" customHeight="1">
      <c r="A919" s="100"/>
      <c r="B919" s="109"/>
      <c r="C919" s="109"/>
      <c r="D919" s="109"/>
      <c r="E919" s="109"/>
      <c r="F919" s="109"/>
      <c r="G919" s="109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3.5" customHeight="1">
      <c r="A920" s="100"/>
      <c r="B920" s="109"/>
      <c r="C920" s="109"/>
      <c r="D920" s="109"/>
      <c r="E920" s="109"/>
      <c r="F920" s="109"/>
      <c r="G920" s="109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3.5" customHeight="1">
      <c r="A921" s="100"/>
      <c r="B921" s="109"/>
      <c r="C921" s="109"/>
      <c r="D921" s="109"/>
      <c r="E921" s="109"/>
      <c r="F921" s="109"/>
      <c r="G921" s="109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3.5" customHeight="1">
      <c r="A922" s="100"/>
      <c r="B922" s="109"/>
      <c r="C922" s="109"/>
      <c r="D922" s="109"/>
      <c r="E922" s="109"/>
      <c r="F922" s="109"/>
      <c r="G922" s="109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3.5" customHeight="1">
      <c r="A923" s="100"/>
      <c r="B923" s="109"/>
      <c r="C923" s="109"/>
      <c r="D923" s="109"/>
      <c r="E923" s="109"/>
      <c r="F923" s="109"/>
      <c r="G923" s="109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3.5" customHeight="1">
      <c r="A924" s="100"/>
      <c r="B924" s="109"/>
      <c r="C924" s="109"/>
      <c r="D924" s="109"/>
      <c r="E924" s="109"/>
      <c r="F924" s="109"/>
      <c r="G924" s="109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3.5" customHeight="1">
      <c r="A925" s="100"/>
      <c r="B925" s="109"/>
      <c r="C925" s="109"/>
      <c r="D925" s="109"/>
      <c r="E925" s="109"/>
      <c r="F925" s="109"/>
      <c r="G925" s="109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3.5" customHeight="1">
      <c r="A926" s="100"/>
      <c r="B926" s="109"/>
      <c r="C926" s="109"/>
      <c r="D926" s="109"/>
      <c r="E926" s="109"/>
      <c r="F926" s="109"/>
      <c r="G926" s="109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3.5" customHeight="1">
      <c r="A927" s="100"/>
      <c r="B927" s="109"/>
      <c r="C927" s="109"/>
      <c r="D927" s="109"/>
      <c r="E927" s="109"/>
      <c r="F927" s="109"/>
      <c r="G927" s="109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3.5" customHeight="1">
      <c r="A928" s="100"/>
      <c r="B928" s="109"/>
      <c r="C928" s="109"/>
      <c r="D928" s="109"/>
      <c r="E928" s="109"/>
      <c r="F928" s="109"/>
      <c r="G928" s="109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3.5" customHeight="1">
      <c r="A929" s="100"/>
      <c r="B929" s="109"/>
      <c r="C929" s="109"/>
      <c r="D929" s="109"/>
      <c r="E929" s="109"/>
      <c r="F929" s="109"/>
      <c r="G929" s="109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3.5" customHeight="1">
      <c r="A930" s="100"/>
      <c r="B930" s="109"/>
      <c r="C930" s="109"/>
      <c r="D930" s="109"/>
      <c r="E930" s="109"/>
      <c r="F930" s="109"/>
      <c r="G930" s="109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3.5" customHeight="1">
      <c r="A931" s="100"/>
      <c r="B931" s="109"/>
      <c r="C931" s="109"/>
      <c r="D931" s="109"/>
      <c r="E931" s="109"/>
      <c r="F931" s="109"/>
      <c r="G931" s="109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3.5" customHeight="1">
      <c r="A932" s="100"/>
      <c r="B932" s="109"/>
      <c r="C932" s="109"/>
      <c r="D932" s="109"/>
      <c r="E932" s="109"/>
      <c r="F932" s="109"/>
      <c r="G932" s="109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3.5" customHeight="1">
      <c r="A933" s="100"/>
      <c r="B933" s="109"/>
      <c r="C933" s="109"/>
      <c r="D933" s="109"/>
      <c r="E933" s="109"/>
      <c r="F933" s="109"/>
      <c r="G933" s="109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3.5" customHeight="1">
      <c r="A934" s="100"/>
      <c r="B934" s="109"/>
      <c r="C934" s="109"/>
      <c r="D934" s="109"/>
      <c r="E934" s="109"/>
      <c r="F934" s="109"/>
      <c r="G934" s="109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3.5" customHeight="1">
      <c r="A935" s="100"/>
      <c r="B935" s="109"/>
      <c r="C935" s="109"/>
      <c r="D935" s="109"/>
      <c r="E935" s="109"/>
      <c r="F935" s="109"/>
      <c r="G935" s="109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3.5" customHeight="1">
      <c r="A936" s="100"/>
      <c r="B936" s="109"/>
      <c r="C936" s="109"/>
      <c r="D936" s="109"/>
      <c r="E936" s="109"/>
      <c r="F936" s="109"/>
      <c r="G936" s="109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3.5" customHeight="1">
      <c r="A937" s="100"/>
      <c r="B937" s="109"/>
      <c r="C937" s="109"/>
      <c r="D937" s="109"/>
      <c r="E937" s="109"/>
      <c r="F937" s="109"/>
      <c r="G937" s="109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3.5" customHeight="1">
      <c r="A938" s="100"/>
      <c r="B938" s="109"/>
      <c r="C938" s="109"/>
      <c r="D938" s="109"/>
      <c r="E938" s="109"/>
      <c r="F938" s="109"/>
      <c r="G938" s="109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3.5" customHeight="1">
      <c r="A939" s="100"/>
      <c r="B939" s="109"/>
      <c r="C939" s="109"/>
      <c r="D939" s="109"/>
      <c r="E939" s="109"/>
      <c r="F939" s="109"/>
      <c r="G939" s="109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3.5" customHeight="1">
      <c r="A940" s="100"/>
      <c r="B940" s="109"/>
      <c r="C940" s="109"/>
      <c r="D940" s="109"/>
      <c r="E940" s="109"/>
      <c r="F940" s="109"/>
      <c r="G940" s="109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3.5" customHeight="1">
      <c r="A941" s="100"/>
      <c r="B941" s="109"/>
      <c r="C941" s="109"/>
      <c r="D941" s="109"/>
      <c r="E941" s="109"/>
      <c r="F941" s="109"/>
      <c r="G941" s="109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3.5" customHeight="1">
      <c r="A942" s="100"/>
      <c r="B942" s="109"/>
      <c r="C942" s="109"/>
      <c r="D942" s="109"/>
      <c r="E942" s="109"/>
      <c r="F942" s="109"/>
      <c r="G942" s="109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3.5" customHeight="1">
      <c r="A943" s="100"/>
      <c r="B943" s="109"/>
      <c r="C943" s="109"/>
      <c r="D943" s="109"/>
      <c r="E943" s="109"/>
      <c r="F943" s="109"/>
      <c r="G943" s="109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3.5" customHeight="1">
      <c r="A944" s="100"/>
      <c r="B944" s="109"/>
      <c r="C944" s="109"/>
      <c r="D944" s="109"/>
      <c r="E944" s="109"/>
      <c r="F944" s="109"/>
      <c r="G944" s="109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3.5" customHeight="1">
      <c r="A945" s="100"/>
      <c r="B945" s="109"/>
      <c r="C945" s="109"/>
      <c r="D945" s="109"/>
      <c r="E945" s="109"/>
      <c r="F945" s="109"/>
      <c r="G945" s="109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3.5" customHeight="1">
      <c r="A946" s="100"/>
      <c r="B946" s="109"/>
      <c r="C946" s="109"/>
      <c r="D946" s="109"/>
      <c r="E946" s="109"/>
      <c r="F946" s="109"/>
      <c r="G946" s="109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3.5" customHeight="1">
      <c r="A947" s="100"/>
      <c r="B947" s="109"/>
      <c r="C947" s="109"/>
      <c r="D947" s="109"/>
      <c r="E947" s="109"/>
      <c r="F947" s="109"/>
      <c r="G947" s="109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3.5" customHeight="1">
      <c r="A948" s="100"/>
      <c r="B948" s="109"/>
      <c r="C948" s="109"/>
      <c r="D948" s="109"/>
      <c r="E948" s="109"/>
      <c r="F948" s="109"/>
      <c r="G948" s="109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3.5" customHeight="1">
      <c r="A949" s="100"/>
      <c r="B949" s="109"/>
      <c r="C949" s="109"/>
      <c r="D949" s="109"/>
      <c r="E949" s="109"/>
      <c r="F949" s="109"/>
      <c r="G949" s="109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3.5" customHeight="1">
      <c r="A950" s="100"/>
      <c r="B950" s="109"/>
      <c r="C950" s="109"/>
      <c r="D950" s="109"/>
      <c r="E950" s="109"/>
      <c r="F950" s="109"/>
      <c r="G950" s="109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3.5" customHeight="1">
      <c r="A951" s="100"/>
      <c r="B951" s="109"/>
      <c r="C951" s="109"/>
      <c r="D951" s="109"/>
      <c r="E951" s="109"/>
      <c r="F951" s="109"/>
      <c r="G951" s="109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3.5" customHeight="1">
      <c r="A952" s="100"/>
      <c r="B952" s="109"/>
      <c r="C952" s="109"/>
      <c r="D952" s="109"/>
      <c r="E952" s="109"/>
      <c r="F952" s="109"/>
      <c r="G952" s="109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3.5" customHeight="1">
      <c r="A953" s="100"/>
      <c r="B953" s="109"/>
      <c r="C953" s="109"/>
      <c r="D953" s="109"/>
      <c r="E953" s="109"/>
      <c r="F953" s="109"/>
      <c r="G953" s="109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3.5" customHeight="1">
      <c r="A954" s="100"/>
      <c r="B954" s="109"/>
      <c r="C954" s="109"/>
      <c r="D954" s="109"/>
      <c r="E954" s="109"/>
      <c r="F954" s="109"/>
      <c r="G954" s="109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3.5" customHeight="1">
      <c r="A955" s="100"/>
      <c r="B955" s="109"/>
      <c r="C955" s="109"/>
      <c r="D955" s="109"/>
      <c r="E955" s="109"/>
      <c r="F955" s="109"/>
      <c r="G955" s="109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3.5" customHeight="1">
      <c r="A956" s="100"/>
      <c r="B956" s="109"/>
      <c r="C956" s="109"/>
      <c r="D956" s="109"/>
      <c r="E956" s="109"/>
      <c r="F956" s="109"/>
      <c r="G956" s="109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3.5" customHeight="1">
      <c r="A957" s="100"/>
      <c r="B957" s="109"/>
      <c r="C957" s="109"/>
      <c r="D957" s="109"/>
      <c r="E957" s="109"/>
      <c r="F957" s="109"/>
      <c r="G957" s="109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3.5" customHeight="1">
      <c r="A958" s="100"/>
      <c r="B958" s="109"/>
      <c r="C958" s="109"/>
      <c r="D958" s="109"/>
      <c r="E958" s="109"/>
      <c r="F958" s="109"/>
      <c r="G958" s="109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3.5" customHeight="1">
      <c r="A959" s="100"/>
      <c r="B959" s="109"/>
      <c r="C959" s="109"/>
      <c r="D959" s="109"/>
      <c r="E959" s="109"/>
      <c r="F959" s="109"/>
      <c r="G959" s="109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3.5" customHeight="1">
      <c r="A960" s="100"/>
      <c r="B960" s="109"/>
      <c r="C960" s="109"/>
      <c r="D960" s="109"/>
      <c r="E960" s="109"/>
      <c r="F960" s="109"/>
      <c r="G960" s="109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3.5" customHeight="1">
      <c r="A961" s="100"/>
      <c r="B961" s="109"/>
      <c r="C961" s="109"/>
      <c r="D961" s="109"/>
      <c r="E961" s="109"/>
      <c r="F961" s="109"/>
      <c r="G961" s="109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3.5" customHeight="1">
      <c r="A962" s="100"/>
      <c r="B962" s="109"/>
      <c r="C962" s="109"/>
      <c r="D962" s="109"/>
      <c r="E962" s="109"/>
      <c r="F962" s="109"/>
      <c r="G962" s="109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3.5" customHeight="1">
      <c r="A963" s="100"/>
      <c r="B963" s="109"/>
      <c r="C963" s="109"/>
      <c r="D963" s="109"/>
      <c r="E963" s="109"/>
      <c r="F963" s="109"/>
      <c r="G963" s="109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3.5" customHeight="1">
      <c r="A964" s="100"/>
      <c r="B964" s="109"/>
      <c r="C964" s="109"/>
      <c r="D964" s="109"/>
      <c r="E964" s="109"/>
      <c r="F964" s="109"/>
      <c r="G964" s="109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3.5" customHeight="1">
      <c r="A965" s="100"/>
      <c r="B965" s="109"/>
      <c r="C965" s="109"/>
      <c r="D965" s="109"/>
      <c r="E965" s="109"/>
      <c r="F965" s="109"/>
      <c r="G965" s="109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3.5" customHeight="1">
      <c r="A966" s="100"/>
      <c r="B966" s="109"/>
      <c r="C966" s="109"/>
      <c r="D966" s="109"/>
      <c r="E966" s="109"/>
      <c r="F966" s="109"/>
      <c r="G966" s="109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3.5" customHeight="1">
      <c r="A967" s="100"/>
      <c r="B967" s="109"/>
      <c r="C967" s="109"/>
      <c r="D967" s="109"/>
      <c r="E967" s="109"/>
      <c r="F967" s="109"/>
      <c r="G967" s="109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3.5" customHeight="1">
      <c r="A968" s="100"/>
      <c r="B968" s="109"/>
      <c r="C968" s="109"/>
      <c r="D968" s="109"/>
      <c r="E968" s="109"/>
      <c r="F968" s="109"/>
      <c r="G968" s="109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3.5" customHeight="1">
      <c r="A969" s="100"/>
      <c r="B969" s="109"/>
      <c r="C969" s="109"/>
      <c r="D969" s="109"/>
      <c r="E969" s="109"/>
      <c r="F969" s="109"/>
      <c r="G969" s="109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3.5" customHeight="1">
      <c r="A970" s="100"/>
      <c r="B970" s="109"/>
      <c r="C970" s="109"/>
      <c r="D970" s="109"/>
      <c r="E970" s="109"/>
      <c r="F970" s="109"/>
      <c r="G970" s="109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3.5" customHeight="1">
      <c r="A971" s="100"/>
      <c r="B971" s="109"/>
      <c r="C971" s="109"/>
      <c r="D971" s="109"/>
      <c r="E971" s="109"/>
      <c r="F971" s="109"/>
      <c r="G971" s="109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3.5" customHeight="1">
      <c r="A972" s="100"/>
      <c r="B972" s="109"/>
      <c r="C972" s="109"/>
      <c r="D972" s="109"/>
      <c r="E972" s="109"/>
      <c r="F972" s="109"/>
      <c r="G972" s="109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3.5" customHeight="1">
      <c r="A973" s="100"/>
      <c r="B973" s="109"/>
      <c r="C973" s="109"/>
      <c r="D973" s="109"/>
      <c r="E973" s="109"/>
      <c r="F973" s="109"/>
      <c r="G973" s="109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3.5" customHeight="1">
      <c r="A974" s="100"/>
      <c r="B974" s="109"/>
      <c r="C974" s="109"/>
      <c r="D974" s="109"/>
      <c r="E974" s="109"/>
      <c r="F974" s="109"/>
      <c r="G974" s="109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3.5" customHeight="1">
      <c r="A975" s="100"/>
      <c r="B975" s="109"/>
      <c r="C975" s="109"/>
      <c r="D975" s="109"/>
      <c r="E975" s="109"/>
      <c r="F975" s="109"/>
      <c r="G975" s="109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3.5" customHeight="1">
      <c r="A976" s="100"/>
      <c r="B976" s="109"/>
      <c r="C976" s="109"/>
      <c r="D976" s="109"/>
      <c r="E976" s="109"/>
      <c r="F976" s="109"/>
      <c r="G976" s="109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3.5" customHeight="1">
      <c r="A977" s="100"/>
      <c r="B977" s="109"/>
      <c r="C977" s="109"/>
      <c r="D977" s="109"/>
      <c r="E977" s="109"/>
      <c r="F977" s="109"/>
      <c r="G977" s="109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3.5" customHeight="1">
      <c r="A978" s="100"/>
      <c r="B978" s="109"/>
      <c r="C978" s="109"/>
      <c r="D978" s="109"/>
      <c r="E978" s="109"/>
      <c r="F978" s="109"/>
      <c r="G978" s="109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3.5" customHeight="1">
      <c r="A979" s="100"/>
      <c r="B979" s="109"/>
      <c r="C979" s="109"/>
      <c r="D979" s="109"/>
      <c r="E979" s="109"/>
      <c r="F979" s="109"/>
      <c r="G979" s="109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3.5" customHeight="1">
      <c r="A980" s="100"/>
      <c r="B980" s="109"/>
      <c r="C980" s="109"/>
      <c r="D980" s="109"/>
      <c r="E980" s="109"/>
      <c r="F980" s="109"/>
      <c r="G980" s="109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3.5" customHeight="1">
      <c r="A981" s="100"/>
      <c r="B981" s="109"/>
      <c r="C981" s="109"/>
      <c r="D981" s="109"/>
      <c r="E981" s="109"/>
      <c r="F981" s="109"/>
      <c r="G981" s="109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3.5" customHeight="1">
      <c r="A982" s="100"/>
      <c r="B982" s="109"/>
      <c r="C982" s="109"/>
      <c r="D982" s="109"/>
      <c r="E982" s="109"/>
      <c r="F982" s="109"/>
      <c r="G982" s="109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3.5" customHeight="1">
      <c r="A983" s="100"/>
      <c r="B983" s="109"/>
      <c r="C983" s="109"/>
      <c r="D983" s="109"/>
      <c r="E983" s="109"/>
      <c r="F983" s="109"/>
      <c r="G983" s="109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3.5" customHeight="1">
      <c r="A984" s="100"/>
      <c r="B984" s="109"/>
      <c r="C984" s="109"/>
      <c r="D984" s="109"/>
      <c r="E984" s="109"/>
      <c r="F984" s="109"/>
      <c r="G984" s="109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3.5" customHeight="1">
      <c r="A985" s="100"/>
      <c r="B985" s="109"/>
      <c r="C985" s="109"/>
      <c r="D985" s="109"/>
      <c r="E985" s="109"/>
      <c r="F985" s="109"/>
      <c r="G985" s="109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3.5" customHeight="1">
      <c r="A986" s="100"/>
      <c r="B986" s="109"/>
      <c r="C986" s="109"/>
      <c r="D986" s="109"/>
      <c r="E986" s="109"/>
      <c r="F986" s="109"/>
      <c r="G986" s="109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3.5" customHeight="1">
      <c r="A987" s="100"/>
      <c r="B987" s="109"/>
      <c r="C987" s="109"/>
      <c r="D987" s="109"/>
      <c r="E987" s="109"/>
      <c r="F987" s="109"/>
      <c r="G987" s="109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3.5" customHeight="1">
      <c r="A988" s="100"/>
      <c r="B988" s="109"/>
      <c r="C988" s="109"/>
      <c r="D988" s="109"/>
      <c r="E988" s="109"/>
      <c r="F988" s="109"/>
      <c r="G988" s="109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3.5" customHeight="1">
      <c r="A989" s="100"/>
      <c r="B989" s="109"/>
      <c r="C989" s="109"/>
      <c r="D989" s="109"/>
      <c r="E989" s="109"/>
      <c r="F989" s="109"/>
      <c r="G989" s="109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3.5" customHeight="1">
      <c r="A990" s="100"/>
      <c r="B990" s="109"/>
      <c r="C990" s="109"/>
      <c r="D990" s="109"/>
      <c r="E990" s="109"/>
      <c r="F990" s="109"/>
      <c r="G990" s="109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3.5" customHeight="1">
      <c r="A991" s="100"/>
      <c r="B991" s="109"/>
      <c r="C991" s="109"/>
      <c r="D991" s="109"/>
      <c r="E991" s="109"/>
      <c r="F991" s="109"/>
      <c r="G991" s="109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3.5" customHeight="1">
      <c r="A992" s="100"/>
      <c r="B992" s="109"/>
      <c r="C992" s="109"/>
      <c r="D992" s="109"/>
      <c r="E992" s="109"/>
      <c r="F992" s="109"/>
      <c r="G992" s="109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3.5" customHeight="1">
      <c r="A993" s="100"/>
      <c r="B993" s="109"/>
      <c r="C993" s="109"/>
      <c r="D993" s="109"/>
      <c r="E993" s="109"/>
      <c r="F993" s="109"/>
      <c r="G993" s="109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3.5" customHeight="1">
      <c r="A994" s="100"/>
      <c r="B994" s="109"/>
      <c r="C994" s="109"/>
      <c r="D994" s="109"/>
      <c r="E994" s="109"/>
      <c r="F994" s="109"/>
      <c r="G994" s="109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3.5" customHeight="1">
      <c r="A995" s="100"/>
      <c r="B995" s="109"/>
      <c r="C995" s="109"/>
      <c r="D995" s="109"/>
      <c r="E995" s="109"/>
      <c r="F995" s="109"/>
      <c r="G995" s="109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3.5" customHeight="1">
      <c r="A996" s="100"/>
      <c r="B996" s="109"/>
      <c r="C996" s="109"/>
      <c r="D996" s="109"/>
      <c r="E996" s="109"/>
      <c r="F996" s="109"/>
      <c r="G996" s="109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3.5" customHeight="1">
      <c r="A997" s="100"/>
      <c r="B997" s="109"/>
      <c r="C997" s="109"/>
      <c r="D997" s="109"/>
      <c r="E997" s="109"/>
      <c r="F997" s="109"/>
      <c r="G997" s="109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3.5" customHeight="1">
      <c r="A998" s="100"/>
      <c r="B998" s="109"/>
      <c r="C998" s="109"/>
      <c r="D998" s="109"/>
      <c r="E998" s="109"/>
      <c r="F998" s="109"/>
      <c r="G998" s="109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3.5" customHeight="1">
      <c r="A999" s="100"/>
      <c r="B999" s="109"/>
      <c r="C999" s="109"/>
      <c r="D999" s="109"/>
      <c r="E999" s="109"/>
      <c r="F999" s="109"/>
      <c r="G999" s="109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3.5" customHeight="1">
      <c r="A1000" s="100"/>
      <c r="B1000" s="109"/>
      <c r="C1000" s="109"/>
      <c r="D1000" s="109"/>
      <c r="E1000" s="109"/>
      <c r="F1000" s="109"/>
      <c r="G1000" s="109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 ht="13.5" customHeight="1">
      <c r="A1001" s="100"/>
      <c r="B1001" s="109"/>
      <c r="C1001" s="109"/>
      <c r="D1001" s="109"/>
      <c r="E1001" s="109"/>
      <c r="F1001" s="109"/>
      <c r="G1001" s="109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</sheetData>
  <hyperlinks>
    <hyperlink ref="E179" location="Google_Sheet_Link_278249023" display="Вартість на людино-годину, грн. [2]"/>
    <hyperlink ref="F179" location="Google_Sheet_Link_1070266638" display="Вартість на людино-годину, грн. [2]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45"/>
  <sheetViews>
    <sheetView topLeftCell="A221" workbookViewId="0">
      <selection activeCell="A245" sqref="A245"/>
    </sheetView>
  </sheetViews>
  <sheetFormatPr defaultColWidth="14.42578125" defaultRowHeight="15" customHeight="1"/>
  <cols>
    <col min="1" max="1" width="71" style="172" customWidth="1"/>
    <col min="2" max="2" width="11.7109375" style="172" customWidth="1"/>
    <col min="3" max="3" width="13.7109375" style="172" customWidth="1"/>
    <col min="4" max="5" width="11.7109375" style="172" customWidth="1"/>
    <col min="6" max="6" width="13.42578125" style="172" customWidth="1"/>
    <col min="7" max="7" width="14.140625" style="172" customWidth="1"/>
    <col min="8" max="26" width="10.7109375" style="172" customWidth="1"/>
    <col min="27" max="16384" width="14.42578125" style="172"/>
  </cols>
  <sheetData>
    <row r="1" spans="1:26" ht="17.25" customHeight="1">
      <c r="A1" s="306" t="s">
        <v>139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9.5" customHeight="1">
      <c r="A2" s="307" t="s">
        <v>145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25.5" customHeight="1" thickBot="1">
      <c r="A3" s="308" t="s">
        <v>140</v>
      </c>
      <c r="B3" s="170"/>
      <c r="C3" s="170"/>
      <c r="D3" s="170"/>
      <c r="E3" s="170"/>
      <c r="F3" s="17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3.5" customHeight="1" thickBo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223" t="s">
        <v>9</v>
      </c>
      <c r="B8" s="176"/>
      <c r="C8" s="176"/>
      <c r="D8" s="176"/>
      <c r="E8" s="176"/>
      <c r="F8" s="176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3.5" customHeight="1" thickBot="1">
      <c r="A9" s="223" t="s">
        <v>10</v>
      </c>
      <c r="B9" s="273"/>
      <c r="C9" s="273"/>
      <c r="D9" s="273"/>
      <c r="E9" s="273"/>
      <c r="F9" s="273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73" t="s">
        <v>16</v>
      </c>
      <c r="B12" s="186">
        <f>B13+B34</f>
        <v>15567</v>
      </c>
      <c r="C12" s="186"/>
      <c r="D12" s="187">
        <f>D13+D34</f>
        <v>202371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3.5" customHeight="1">
      <c r="A13" s="175" t="s">
        <v>17</v>
      </c>
      <c r="B13" s="189">
        <f>B14+B19+B26</f>
        <v>15567</v>
      </c>
      <c r="C13" s="189"/>
      <c r="D13" s="190">
        <f>D14+D19+D26</f>
        <v>202371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3.5" customHeight="1">
      <c r="A14" s="191" t="s">
        <v>18</v>
      </c>
      <c r="B14" s="192">
        <f>SUM(B16:B18)</f>
        <v>15567</v>
      </c>
      <c r="C14" s="192"/>
      <c r="D14" s="193">
        <f>SUM(D15:D18)</f>
        <v>202371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5.75" customHeight="1">
      <c r="A15" s="196" t="s">
        <v>146</v>
      </c>
      <c r="B15" s="201">
        <v>15567</v>
      </c>
      <c r="C15" s="197">
        <v>12</v>
      </c>
      <c r="D15" s="198">
        <f t="shared" ref="D15:D16" si="0">B15*C15</f>
        <v>186804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3.5" customHeight="1">
      <c r="A16" s="200" t="s">
        <v>144</v>
      </c>
      <c r="B16" s="201">
        <v>15567</v>
      </c>
      <c r="C16" s="202">
        <v>1</v>
      </c>
      <c r="D16" s="198">
        <f t="shared" si="0"/>
        <v>15567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3.5" hidden="1" customHeight="1">
      <c r="A26" s="191" t="s">
        <v>21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3.5" customHeight="1">
      <c r="A38" s="173" t="s">
        <v>23</v>
      </c>
      <c r="B38" s="186">
        <f>B13+B34</f>
        <v>15567</v>
      </c>
      <c r="C38" s="186"/>
      <c r="D38" s="187">
        <f>D13+D34</f>
        <v>202371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>
      <c r="A39" s="173" t="s">
        <v>24</v>
      </c>
      <c r="B39" s="186"/>
      <c r="C39" s="197"/>
      <c r="D39" s="198">
        <f>D38*0.22</f>
        <v>44521.62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3.5" hidden="1" customHeight="1">
      <c r="A40" s="338"/>
      <c r="B40" s="339"/>
      <c r="C40" s="340"/>
      <c r="D40" s="341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hidden="1" customHeight="1">
      <c r="A41" s="338"/>
      <c r="B41" s="339"/>
      <c r="C41" s="340"/>
      <c r="D41" s="341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13.5" hidden="1" customHeight="1">
      <c r="A42" s="338"/>
      <c r="B42" s="339"/>
      <c r="C42" s="340"/>
      <c r="D42" s="341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</row>
    <row r="43" spans="1:26" ht="13.5" hidden="1" customHeight="1">
      <c r="A43" s="338"/>
      <c r="B43" s="339"/>
      <c r="C43" s="340"/>
      <c r="D43" s="341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</row>
    <row r="44" spans="1:26" ht="13.5" hidden="1" customHeight="1">
      <c r="A44" s="338"/>
      <c r="B44" s="339"/>
      <c r="C44" s="340"/>
      <c r="D44" s="341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</row>
    <row r="45" spans="1:26" ht="13.5" hidden="1" customHeight="1">
      <c r="A45" s="338"/>
      <c r="B45" s="339"/>
      <c r="C45" s="340"/>
      <c r="D45" s="341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hidden="1" customHeight="1">
      <c r="A46" s="338"/>
      <c r="B46" s="339"/>
      <c r="C46" s="340"/>
      <c r="D46" s="341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hidden="1" customHeight="1">
      <c r="A47" s="338"/>
      <c r="B47" s="339"/>
      <c r="C47" s="340"/>
      <c r="D47" s="341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hidden="1" customHeight="1">
      <c r="A48" s="338"/>
      <c r="B48" s="339"/>
      <c r="C48" s="340"/>
      <c r="D48" s="341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hidden="1" customHeight="1">
      <c r="A49" s="338"/>
      <c r="B49" s="339"/>
      <c r="C49" s="340"/>
      <c r="D49" s="341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hidden="1" customHeight="1">
      <c r="A50" s="338"/>
      <c r="B50" s="339"/>
      <c r="C50" s="340"/>
      <c r="D50" s="341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13.5" hidden="1" customHeight="1">
      <c r="A51" s="338"/>
      <c r="B51" s="339"/>
      <c r="C51" s="340"/>
      <c r="D51" s="341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3.5" hidden="1" customHeight="1">
      <c r="A52" s="338"/>
      <c r="B52" s="339"/>
      <c r="C52" s="340"/>
      <c r="D52" s="341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</row>
    <row r="53" spans="1:26" ht="13.5" hidden="1" customHeight="1">
      <c r="A53" s="338"/>
      <c r="B53" s="339"/>
      <c r="C53" s="340"/>
      <c r="D53" s="341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3.5" hidden="1" customHeight="1">
      <c r="A54" s="338"/>
      <c r="B54" s="339"/>
      <c r="C54" s="340"/>
      <c r="D54" s="341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hidden="1" customHeight="1">
      <c r="A55" s="338"/>
      <c r="B55" s="339"/>
      <c r="C55" s="340"/>
      <c r="D55" s="341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hidden="1" customHeight="1">
      <c r="A56" s="338"/>
      <c r="B56" s="339"/>
      <c r="C56" s="340"/>
      <c r="D56" s="341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hidden="1" customHeight="1">
      <c r="A57" s="338"/>
      <c r="B57" s="339"/>
      <c r="C57" s="340"/>
      <c r="D57" s="341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3.5" hidden="1" customHeight="1">
      <c r="A58" s="338"/>
      <c r="B58" s="339"/>
      <c r="C58" s="340"/>
      <c r="D58" s="341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13.5" hidden="1" customHeight="1">
      <c r="A59" s="338"/>
      <c r="B59" s="339"/>
      <c r="C59" s="340"/>
      <c r="D59" s="341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3.5" hidden="1" customHeight="1">
      <c r="A60" s="338"/>
      <c r="B60" s="339"/>
      <c r="C60" s="340"/>
      <c r="D60" s="341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</row>
    <row r="61" spans="1:26" ht="13.5" hidden="1" customHeight="1">
      <c r="A61" s="338"/>
      <c r="B61" s="339"/>
      <c r="C61" s="340"/>
      <c r="D61" s="341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  <row r="62" spans="1:26" ht="13.5" hidden="1" customHeight="1">
      <c r="A62" s="338"/>
      <c r="B62" s="339"/>
      <c r="C62" s="340"/>
      <c r="D62" s="341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</row>
    <row r="63" spans="1:26" ht="13.5" hidden="1" customHeight="1">
      <c r="A63" s="338"/>
      <c r="B63" s="339"/>
      <c r="C63" s="340"/>
      <c r="D63" s="341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</row>
    <row r="64" spans="1:26" ht="13.5" hidden="1" customHeight="1">
      <c r="A64" s="338"/>
      <c r="B64" s="339"/>
      <c r="C64" s="340"/>
      <c r="D64" s="341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</row>
    <row r="65" spans="1:26" ht="13.5" hidden="1" customHeight="1">
      <c r="A65" s="338"/>
      <c r="B65" s="339"/>
      <c r="C65" s="340"/>
      <c r="D65" s="341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</row>
    <row r="66" spans="1:26" ht="13.5" hidden="1" customHeight="1">
      <c r="A66" s="338"/>
      <c r="B66" s="339"/>
      <c r="C66" s="340"/>
      <c r="D66" s="341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</row>
    <row r="67" spans="1:26" ht="13.5" hidden="1" customHeight="1">
      <c r="A67" s="338"/>
      <c r="B67" s="339"/>
      <c r="C67" s="340"/>
      <c r="D67" s="341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</row>
    <row r="68" spans="1:26" ht="13.5" hidden="1" customHeight="1">
      <c r="A68" s="338"/>
      <c r="B68" s="339"/>
      <c r="C68" s="340"/>
      <c r="D68" s="341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</row>
    <row r="69" spans="1:26" ht="13.5" hidden="1" customHeight="1">
      <c r="A69" s="338"/>
      <c r="B69" s="339"/>
      <c r="C69" s="340"/>
      <c r="D69" s="341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</row>
    <row r="70" spans="1:26" ht="13.5" hidden="1" customHeight="1">
      <c r="A70" s="338"/>
      <c r="B70" s="339"/>
      <c r="C70" s="340"/>
      <c r="D70" s="341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</row>
    <row r="71" spans="1:26" ht="13.5" hidden="1" customHeight="1">
      <c r="A71" s="338"/>
      <c r="B71" s="339"/>
      <c r="C71" s="340"/>
      <c r="D71" s="341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</row>
    <row r="72" spans="1:26" ht="13.5" hidden="1" customHeight="1">
      <c r="A72" s="338"/>
      <c r="B72" s="339"/>
      <c r="C72" s="340"/>
      <c r="D72" s="341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13.5" hidden="1" customHeight="1">
      <c r="A73" s="338"/>
      <c r="B73" s="339"/>
      <c r="C73" s="340"/>
      <c r="D73" s="341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13.5" hidden="1" customHeight="1">
      <c r="A74" s="338"/>
      <c r="B74" s="339"/>
      <c r="C74" s="340"/>
      <c r="D74" s="341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13.5" hidden="1" customHeight="1">
      <c r="A75" s="338"/>
      <c r="B75" s="339"/>
      <c r="C75" s="340"/>
      <c r="D75" s="341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</row>
    <row r="76" spans="1:26" ht="13.5" hidden="1" customHeight="1">
      <c r="A76" s="338"/>
      <c r="B76" s="339"/>
      <c r="C76" s="340"/>
      <c r="D76" s="341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</row>
    <row r="77" spans="1:26" ht="13.5" hidden="1" customHeight="1">
      <c r="A77" s="338"/>
      <c r="B77" s="339"/>
      <c r="C77" s="340"/>
      <c r="D77" s="341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</row>
    <row r="78" spans="1:26" ht="13.5" hidden="1" customHeight="1">
      <c r="A78" s="338"/>
      <c r="B78" s="339"/>
      <c r="C78" s="340"/>
      <c r="D78" s="341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</row>
    <row r="79" spans="1:26" ht="13.5" hidden="1" customHeight="1">
      <c r="A79" s="338"/>
      <c r="B79" s="339"/>
      <c r="C79" s="340"/>
      <c r="D79" s="341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</row>
    <row r="80" spans="1:26" ht="13.5" hidden="1" customHeight="1">
      <c r="A80" s="338"/>
      <c r="B80" s="339"/>
      <c r="C80" s="340"/>
      <c r="D80" s="341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</row>
    <row r="81" spans="1:26" ht="13.5" hidden="1" customHeight="1">
      <c r="A81" s="338"/>
      <c r="B81" s="339"/>
      <c r="C81" s="340"/>
      <c r="D81" s="341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13.5" hidden="1" customHeight="1">
      <c r="A82" s="338"/>
      <c r="B82" s="339"/>
      <c r="C82" s="340"/>
      <c r="D82" s="341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</row>
    <row r="83" spans="1:26" ht="13.5" hidden="1" customHeight="1">
      <c r="A83" s="338"/>
      <c r="B83" s="339"/>
      <c r="C83" s="340"/>
      <c r="D83" s="341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</row>
    <row r="84" spans="1:26" ht="13.5" hidden="1" customHeight="1">
      <c r="A84" s="338"/>
      <c r="B84" s="339"/>
      <c r="C84" s="340"/>
      <c r="D84" s="341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</row>
    <row r="85" spans="1:26" ht="13.5" hidden="1" customHeight="1">
      <c r="A85" s="338"/>
      <c r="B85" s="339"/>
      <c r="C85" s="340"/>
      <c r="D85" s="341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</row>
    <row r="86" spans="1:26" ht="13.5" hidden="1" customHeight="1">
      <c r="A86" s="338"/>
      <c r="B86" s="339"/>
      <c r="C86" s="340"/>
      <c r="D86" s="341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3.5" hidden="1" customHeight="1">
      <c r="A87" s="338"/>
      <c r="B87" s="339"/>
      <c r="C87" s="340"/>
      <c r="D87" s="341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</row>
    <row r="88" spans="1:26" ht="15.75" customHeight="1" thickBot="1">
      <c r="A88" s="203" t="s">
        <v>25</v>
      </c>
      <c r="B88" s="204">
        <f>SUM(B38:B39)</f>
        <v>15567</v>
      </c>
      <c r="C88" s="204"/>
      <c r="D88" s="205">
        <f>SUM(D38:D39)</f>
        <v>246892.62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3.5" customHeight="1">
      <c r="A89" s="274"/>
      <c r="B89" s="275"/>
      <c r="C89" s="275"/>
      <c r="D89" s="215"/>
      <c r="E89" s="215"/>
      <c r="F89" s="275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21.75" customHeight="1" thickBot="1">
      <c r="A90" s="223" t="s">
        <v>26</v>
      </c>
      <c r="B90" s="276"/>
      <c r="C90" s="277"/>
      <c r="D90" s="27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6"/>
      <c r="X90" s="226"/>
      <c r="Y90" s="226"/>
      <c r="Z90" s="226"/>
    </row>
    <row r="91" spans="1:26" ht="27" customHeight="1">
      <c r="A91" s="181" t="s">
        <v>27</v>
      </c>
      <c r="B91" s="182" t="s">
        <v>28</v>
      </c>
      <c r="C91" s="182" t="s">
        <v>29</v>
      </c>
      <c r="D91" s="183" t="s">
        <v>30</v>
      </c>
      <c r="E91" s="253"/>
      <c r="F91" s="253"/>
      <c r="G91" s="253"/>
      <c r="H91" s="253"/>
      <c r="I91" s="253"/>
      <c r="J91" s="253"/>
      <c r="K91" s="253"/>
      <c r="L91" s="253"/>
      <c r="M91" s="253"/>
      <c r="N91" s="253"/>
      <c r="O91" s="253"/>
      <c r="P91" s="253"/>
      <c r="Q91" s="253"/>
      <c r="R91" s="253"/>
      <c r="S91" s="253"/>
      <c r="T91" s="253"/>
      <c r="U91" s="253"/>
      <c r="V91" s="253"/>
      <c r="W91" s="253"/>
      <c r="X91" s="253"/>
      <c r="Y91" s="253"/>
      <c r="Z91" s="253"/>
    </row>
    <row r="92" spans="1:26" ht="13.5" customHeight="1">
      <c r="A92" s="278" t="s">
        <v>0</v>
      </c>
      <c r="B92" s="279">
        <v>2000</v>
      </c>
      <c r="C92" s="279"/>
      <c r="D92" s="280">
        <f>SUM(D93:D97)</f>
        <v>24000</v>
      </c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</row>
    <row r="93" spans="1:26" ht="13.5" customHeight="1">
      <c r="A93" s="278" t="s">
        <v>0</v>
      </c>
      <c r="B93" s="201">
        <v>2000</v>
      </c>
      <c r="C93" s="197">
        <v>12</v>
      </c>
      <c r="D93" s="198">
        <f t="shared" ref="D93:D97" si="5">B93*C93</f>
        <v>24000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3.5" hidden="1" customHeight="1">
      <c r="A94" s="200"/>
      <c r="B94" s="201"/>
      <c r="C94" s="197"/>
      <c r="D94" s="198">
        <f t="shared" si="5"/>
        <v>0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3.5" hidden="1" customHeight="1">
      <c r="A95" s="200"/>
      <c r="B95" s="201"/>
      <c r="C95" s="197"/>
      <c r="D95" s="198">
        <f t="shared" si="5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3.5" hidden="1" customHeight="1">
      <c r="A96" s="200"/>
      <c r="B96" s="201"/>
      <c r="C96" s="197"/>
      <c r="D96" s="198">
        <f t="shared" si="5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3.5" hidden="1" customHeight="1">
      <c r="A97" s="200"/>
      <c r="B97" s="201"/>
      <c r="C97" s="197"/>
      <c r="D97" s="198">
        <f t="shared" si="5"/>
        <v>0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13.5" hidden="1" customHeight="1">
      <c r="A98" s="175" t="s">
        <v>33</v>
      </c>
      <c r="B98" s="281"/>
      <c r="C98" s="282"/>
      <c r="D98" s="212">
        <f>SUM(D99:D105)</f>
        <v>0</v>
      </c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</row>
    <row r="99" spans="1:26" ht="13.5" hidden="1" customHeight="1">
      <c r="A99" s="200"/>
      <c r="B99" s="201"/>
      <c r="C99" s="197"/>
      <c r="D99" s="198">
        <f t="shared" ref="D99:D105" si="6">B99*C99</f>
        <v>0</v>
      </c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</row>
    <row r="100" spans="1:26" ht="13.5" hidden="1" customHeight="1">
      <c r="A100" s="200"/>
      <c r="B100" s="201"/>
      <c r="C100" s="197"/>
      <c r="D100" s="198">
        <f t="shared" si="6"/>
        <v>0</v>
      </c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3.5" hidden="1" customHeight="1">
      <c r="A101" s="200"/>
      <c r="B101" s="201"/>
      <c r="C101" s="197"/>
      <c r="D101" s="198">
        <f t="shared" si="6"/>
        <v>0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3.5" hidden="1" customHeight="1">
      <c r="A102" s="200"/>
      <c r="B102" s="201"/>
      <c r="C102" s="197"/>
      <c r="D102" s="198">
        <f t="shared" si="6"/>
        <v>0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3.5" hidden="1" customHeight="1">
      <c r="A103" s="200"/>
      <c r="B103" s="201"/>
      <c r="C103" s="197"/>
      <c r="D103" s="198">
        <f t="shared" si="6"/>
        <v>0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3.5" hidden="1" customHeight="1">
      <c r="A104" s="200"/>
      <c r="B104" s="201"/>
      <c r="C104" s="197"/>
      <c r="D104" s="198">
        <f t="shared" si="6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3.5" hidden="1" customHeight="1">
      <c r="A105" s="200"/>
      <c r="B105" s="201"/>
      <c r="C105" s="197"/>
      <c r="D105" s="198">
        <f t="shared" si="6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3.5" hidden="1" customHeight="1">
      <c r="A106" s="175" t="s">
        <v>34</v>
      </c>
      <c r="B106" s="189"/>
      <c r="C106" s="189"/>
      <c r="D106" s="190">
        <f>D107</f>
        <v>0</v>
      </c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</row>
    <row r="107" spans="1:26" ht="13.5" hidden="1" customHeight="1">
      <c r="A107" s="200"/>
      <c r="B107" s="201"/>
      <c r="C107" s="283"/>
      <c r="D107" s="198">
        <f>B107*C107</f>
        <v>0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3.5" hidden="1" customHeight="1">
      <c r="A108" s="175" t="s">
        <v>35</v>
      </c>
      <c r="B108" s="189"/>
      <c r="C108" s="189"/>
      <c r="D108" s="189">
        <f>SUM(D109:D110)</f>
        <v>0</v>
      </c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</row>
    <row r="109" spans="1:26" ht="13.5" hidden="1" customHeight="1">
      <c r="A109" s="200"/>
      <c r="B109" s="201"/>
      <c r="C109" s="201"/>
      <c r="D109" s="198">
        <f t="shared" ref="D109:D110" si="7">B109*C109</f>
        <v>0</v>
      </c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  <c r="R109" s="188"/>
      <c r="S109" s="188"/>
      <c r="T109" s="188"/>
      <c r="U109" s="188"/>
      <c r="V109" s="188"/>
      <c r="W109" s="188"/>
      <c r="X109" s="188"/>
      <c r="Y109" s="188"/>
      <c r="Z109" s="188"/>
    </row>
    <row r="110" spans="1:26" ht="13.5" hidden="1" customHeight="1">
      <c r="A110" s="175"/>
      <c r="B110" s="201"/>
      <c r="C110" s="201"/>
      <c r="D110" s="198">
        <f t="shared" si="7"/>
        <v>0</v>
      </c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188"/>
      <c r="X110" s="188"/>
      <c r="Y110" s="188"/>
      <c r="Z110" s="188"/>
    </row>
    <row r="111" spans="1:26" ht="13.5" hidden="1" customHeight="1">
      <c r="A111" s="175" t="s">
        <v>36</v>
      </c>
      <c r="B111" s="189"/>
      <c r="C111" s="189"/>
      <c r="D111" s="189">
        <f>SUM(D112:D113)</f>
        <v>0</v>
      </c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</row>
    <row r="112" spans="1:26" ht="13.5" hidden="1" customHeight="1">
      <c r="A112" s="200"/>
      <c r="B112" s="201"/>
      <c r="C112" s="201"/>
      <c r="D112" s="198">
        <f t="shared" ref="D112:D113" si="8">B112*C112</f>
        <v>0</v>
      </c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</row>
    <row r="113" spans="1:26" ht="13.5" hidden="1" customHeight="1">
      <c r="A113" s="284"/>
      <c r="B113" s="201"/>
      <c r="C113" s="201"/>
      <c r="D113" s="198">
        <f t="shared" si="8"/>
        <v>0</v>
      </c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</row>
    <row r="114" spans="1:26" ht="15.75" hidden="1" customHeight="1" thickBot="1">
      <c r="A114" s="285" t="s">
        <v>37</v>
      </c>
      <c r="B114" s="286"/>
      <c r="C114" s="287"/>
      <c r="D114" s="288">
        <f>D92+D98+D106+D108+D111</f>
        <v>24000</v>
      </c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</row>
    <row r="115" spans="1:26" ht="13.5" hidden="1" customHeight="1">
      <c r="A115" s="289"/>
      <c r="B115" s="290"/>
      <c r="C115" s="290"/>
      <c r="D115" s="290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</row>
    <row r="116" spans="1:26" ht="21.75" hidden="1" customHeight="1" thickBot="1">
      <c r="A116" s="223" t="s">
        <v>38</v>
      </c>
      <c r="B116" s="291"/>
      <c r="C116" s="291"/>
      <c r="D116" s="291"/>
      <c r="E116" s="292"/>
      <c r="F116" s="292"/>
      <c r="G116" s="292"/>
      <c r="H116" s="292"/>
      <c r="I116" s="292"/>
      <c r="J116" s="292"/>
      <c r="K116" s="292"/>
      <c r="L116" s="292"/>
      <c r="M116" s="292"/>
      <c r="N116" s="292"/>
      <c r="O116" s="292"/>
      <c r="P116" s="292"/>
      <c r="Q116" s="292"/>
      <c r="R116" s="292"/>
      <c r="S116" s="292"/>
      <c r="T116" s="292"/>
      <c r="U116" s="292"/>
      <c r="V116" s="292"/>
      <c r="W116" s="292"/>
      <c r="X116" s="292"/>
      <c r="Y116" s="292"/>
      <c r="Z116" s="292"/>
    </row>
    <row r="117" spans="1:26" ht="26.25" hidden="1" customHeight="1">
      <c r="A117" s="293" t="s">
        <v>27</v>
      </c>
      <c r="B117" s="182" t="s">
        <v>39</v>
      </c>
      <c r="C117" s="182" t="s">
        <v>40</v>
      </c>
      <c r="D117" s="207" t="s">
        <v>14</v>
      </c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</row>
    <row r="118" spans="1:26" ht="13.5" hidden="1" customHeight="1">
      <c r="A118" s="294" t="s">
        <v>41</v>
      </c>
      <c r="B118" s="235"/>
      <c r="C118" s="295"/>
      <c r="D118" s="190">
        <f>D119+D122</f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3.5" hidden="1" customHeight="1">
      <c r="A119" s="200" t="s">
        <v>42</v>
      </c>
      <c r="B119" s="201"/>
      <c r="C119" s="202"/>
      <c r="D119" s="198">
        <f>SUM(D120:D121)</f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3.5" hidden="1" customHeight="1">
      <c r="A120" s="200"/>
      <c r="B120" s="296"/>
      <c r="C120" s="202"/>
      <c r="D120" s="198">
        <f t="shared" ref="D120:D121" si="9">B120*C120</f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3.5" hidden="1" customHeight="1">
      <c r="A121" s="200"/>
      <c r="B121" s="201"/>
      <c r="C121" s="202"/>
      <c r="D121" s="198">
        <f t="shared" si="9"/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3.5" hidden="1" customHeight="1">
      <c r="A122" s="200" t="s">
        <v>44</v>
      </c>
      <c r="B122" s="201"/>
      <c r="C122" s="202"/>
      <c r="D122" s="198">
        <f>SUM(D123)</f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3.5" hidden="1" customHeight="1">
      <c r="A123" s="200"/>
      <c r="B123" s="296"/>
      <c r="C123" s="202"/>
      <c r="D123" s="198">
        <f t="shared" ref="D123:D125" si="10">B123*C123</f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3.5" hidden="1" customHeight="1">
      <c r="A124" s="294" t="s">
        <v>46</v>
      </c>
      <c r="B124" s="233"/>
      <c r="C124" s="202"/>
      <c r="D124" s="190">
        <f t="shared" si="10"/>
        <v>0</v>
      </c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88"/>
      <c r="Z124" s="188"/>
    </row>
    <row r="125" spans="1:26" ht="13.5" hidden="1" customHeight="1">
      <c r="A125" s="294" t="s">
        <v>47</v>
      </c>
      <c r="B125" s="233"/>
      <c r="C125" s="202"/>
      <c r="D125" s="190">
        <f t="shared" si="10"/>
        <v>0</v>
      </c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</row>
    <row r="126" spans="1:26" ht="13.5" hidden="1" customHeight="1">
      <c r="A126" s="294" t="s">
        <v>48</v>
      </c>
      <c r="B126" s="235"/>
      <c r="C126" s="295"/>
      <c r="D126" s="190">
        <v>0</v>
      </c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</row>
    <row r="127" spans="1:26" ht="15.75" hidden="1" customHeight="1" thickBot="1">
      <c r="A127" s="285" t="s">
        <v>25</v>
      </c>
      <c r="B127" s="286"/>
      <c r="C127" s="297"/>
      <c r="D127" s="213">
        <f>D118+D124+D125+D126</f>
        <v>0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3.5" hidden="1" customHeight="1">
      <c r="A128" s="298"/>
      <c r="B128" s="299"/>
      <c r="C128" s="300"/>
      <c r="D128" s="275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13.5" hidden="1" customHeight="1">
      <c r="A129" s="298"/>
      <c r="B129" s="299"/>
      <c r="C129" s="300"/>
      <c r="D129" s="275"/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ht="21.75" customHeight="1">
      <c r="A130" s="301" t="s">
        <v>49</v>
      </c>
      <c r="B130" s="302"/>
      <c r="C130" s="303"/>
      <c r="D130" s="302"/>
      <c r="E130" s="304"/>
      <c r="F130" s="304"/>
      <c r="G130" s="304"/>
      <c r="H130" s="304"/>
      <c r="I130" s="304"/>
      <c r="J130" s="304"/>
      <c r="K130" s="304"/>
      <c r="L130" s="304"/>
      <c r="M130" s="304"/>
      <c r="N130" s="304"/>
      <c r="O130" s="304"/>
      <c r="P130" s="304"/>
      <c r="Q130" s="304"/>
      <c r="R130" s="304"/>
      <c r="S130" s="304"/>
      <c r="T130" s="304"/>
      <c r="U130" s="304"/>
      <c r="V130" s="304"/>
      <c r="W130" s="304"/>
      <c r="X130" s="304"/>
      <c r="Y130" s="304"/>
      <c r="Z130" s="304"/>
    </row>
    <row r="131" spans="1:26" ht="13.5" customHeight="1" thickBot="1">
      <c r="A131" s="248" t="s">
        <v>50</v>
      </c>
      <c r="B131" s="225"/>
      <c r="C131" s="225"/>
      <c r="D131" s="225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</row>
    <row r="132" spans="1:26" ht="41.25" customHeight="1">
      <c r="A132" s="206" t="s">
        <v>51</v>
      </c>
      <c r="B132" s="182" t="s">
        <v>12</v>
      </c>
      <c r="C132" s="182" t="s">
        <v>52</v>
      </c>
      <c r="D132" s="207" t="s">
        <v>14</v>
      </c>
      <c r="E132" s="208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3.5" customHeight="1">
      <c r="A133" s="175" t="s">
        <v>53</v>
      </c>
      <c r="B133" s="189">
        <f>SUM(B134:B144)</f>
        <v>322158.82000000007</v>
      </c>
      <c r="C133" s="209"/>
      <c r="D133" s="190">
        <f>SUM(D134:D144)</f>
        <v>3865905.84</v>
      </c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</row>
    <row r="134" spans="1:26" ht="13.5" customHeight="1">
      <c r="A134" s="210" t="s">
        <v>141</v>
      </c>
      <c r="B134" s="201">
        <v>31888.799999999999</v>
      </c>
      <c r="C134" s="201">
        <f t="shared" ref="C134:C153" si="11">$B$7</f>
        <v>12</v>
      </c>
      <c r="D134" s="198">
        <f t="shared" ref="D134:D144" si="12">B134*C134</f>
        <v>382665.6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3.5" customHeight="1">
      <c r="A135" s="210" t="s">
        <v>275</v>
      </c>
      <c r="B135" s="201">
        <v>29529.360000000001</v>
      </c>
      <c r="C135" s="201">
        <v>12</v>
      </c>
      <c r="D135" s="198">
        <f t="shared" si="12"/>
        <v>354352.32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3.5" customHeight="1">
      <c r="A136" s="200" t="s">
        <v>142</v>
      </c>
      <c r="B136" s="201">
        <v>28128.05</v>
      </c>
      <c r="C136" s="201">
        <f t="shared" si="11"/>
        <v>12</v>
      </c>
      <c r="D136" s="198">
        <f t="shared" si="12"/>
        <v>337536.6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3.5" customHeight="1">
      <c r="A137" s="210" t="s">
        <v>143</v>
      </c>
      <c r="B137" s="201">
        <v>26790.5</v>
      </c>
      <c r="C137" s="201">
        <f t="shared" si="11"/>
        <v>12</v>
      </c>
      <c r="D137" s="198">
        <f t="shared" si="12"/>
        <v>321486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3.5" customHeight="1">
      <c r="A138" s="210" t="s">
        <v>3</v>
      </c>
      <c r="B138" s="201">
        <v>22722.5</v>
      </c>
      <c r="C138" s="201">
        <v>12</v>
      </c>
      <c r="D138" s="198">
        <f t="shared" si="12"/>
        <v>272670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3.5" customHeight="1">
      <c r="A139" s="210" t="s">
        <v>276</v>
      </c>
      <c r="B139" s="201">
        <v>22020.2</v>
      </c>
      <c r="C139" s="201">
        <v>12</v>
      </c>
      <c r="D139" s="198">
        <f t="shared" si="12"/>
        <v>264242.40000000002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3.5" customHeight="1">
      <c r="A140" s="200" t="s">
        <v>19</v>
      </c>
      <c r="B140" s="201">
        <v>161079.41</v>
      </c>
      <c r="C140" s="201">
        <f t="shared" si="11"/>
        <v>12</v>
      </c>
      <c r="D140" s="198">
        <f t="shared" si="12"/>
        <v>1932952.92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3.5" hidden="1" customHeight="1">
      <c r="A141" s="200"/>
      <c r="B141" s="201"/>
      <c r="C141" s="201">
        <f t="shared" si="11"/>
        <v>12</v>
      </c>
      <c r="D141" s="198">
        <f t="shared" si="12"/>
        <v>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3.5" hidden="1" customHeight="1">
      <c r="A142" s="200"/>
      <c r="B142" s="201"/>
      <c r="C142" s="201">
        <f t="shared" si="11"/>
        <v>12</v>
      </c>
      <c r="D142" s="198">
        <f t="shared" si="12"/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3.5" hidden="1" customHeight="1">
      <c r="A143" s="200"/>
      <c r="B143" s="201"/>
      <c r="C143" s="201">
        <f t="shared" si="11"/>
        <v>12</v>
      </c>
      <c r="D143" s="198">
        <f t="shared" si="12"/>
        <v>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3.5" hidden="1" customHeight="1">
      <c r="A144" s="200"/>
      <c r="B144" s="201"/>
      <c r="C144" s="201">
        <f t="shared" si="11"/>
        <v>12</v>
      </c>
      <c r="D144" s="198">
        <f t="shared" si="12"/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3.5" customHeight="1">
      <c r="A145" s="175" t="s">
        <v>58</v>
      </c>
      <c r="B145" s="211">
        <f>B146+B147+B148+B149</f>
        <v>90258</v>
      </c>
      <c r="C145" s="209"/>
      <c r="D145" s="212">
        <f>SUM(D147:D153)</f>
        <v>888936</v>
      </c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  <c r="R145" s="188"/>
      <c r="S145" s="188"/>
      <c r="T145" s="188"/>
      <c r="U145" s="188"/>
      <c r="V145" s="188"/>
      <c r="W145" s="188"/>
      <c r="X145" s="188"/>
      <c r="Y145" s="188"/>
      <c r="Z145" s="188"/>
    </row>
    <row r="146" spans="1:26" ht="13.5" customHeight="1">
      <c r="A146" s="200" t="s">
        <v>57</v>
      </c>
      <c r="B146" s="201">
        <v>16180</v>
      </c>
      <c r="C146" s="201">
        <f t="shared" si="11"/>
        <v>12</v>
      </c>
      <c r="D146" s="198">
        <f t="shared" ref="D146:D153" si="13">B146*C146</f>
        <v>194160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3.5" customHeight="1">
      <c r="A147" s="200" t="s">
        <v>59</v>
      </c>
      <c r="B147" s="201">
        <v>13724.5</v>
      </c>
      <c r="C147" s="201">
        <f t="shared" si="11"/>
        <v>12</v>
      </c>
      <c r="D147" s="198">
        <f t="shared" si="13"/>
        <v>164694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3.5" hidden="1" customHeight="1">
      <c r="A148" s="210" t="s">
        <v>136</v>
      </c>
      <c r="B148" s="201">
        <v>15224.5</v>
      </c>
      <c r="C148" s="201">
        <f t="shared" si="11"/>
        <v>12</v>
      </c>
      <c r="D148" s="198">
        <f t="shared" si="13"/>
        <v>182694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3.5" hidden="1" customHeight="1">
      <c r="A149" s="200" t="s">
        <v>19</v>
      </c>
      <c r="B149" s="201">
        <v>45129</v>
      </c>
      <c r="C149" s="201">
        <f t="shared" si="11"/>
        <v>12</v>
      </c>
      <c r="D149" s="198">
        <f t="shared" si="13"/>
        <v>541548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3.5" hidden="1" customHeight="1">
      <c r="A150" s="200"/>
      <c r="B150" s="201"/>
      <c r="C150" s="201">
        <f t="shared" si="11"/>
        <v>12</v>
      </c>
      <c r="D150" s="198">
        <f t="shared" si="13"/>
        <v>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3.5" hidden="1" customHeight="1">
      <c r="A151" s="200"/>
      <c r="B151" s="201"/>
      <c r="C151" s="201">
        <f t="shared" si="11"/>
        <v>12</v>
      </c>
      <c r="D151" s="198">
        <f t="shared" si="13"/>
        <v>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3.5" hidden="1" customHeight="1">
      <c r="A152" s="200"/>
      <c r="B152" s="201"/>
      <c r="C152" s="201">
        <f t="shared" si="11"/>
        <v>12</v>
      </c>
      <c r="D152" s="198">
        <f t="shared" si="13"/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3.5" customHeight="1">
      <c r="A153" s="200"/>
      <c r="B153" s="201"/>
      <c r="C153" s="201">
        <f t="shared" si="11"/>
        <v>12</v>
      </c>
      <c r="D153" s="198">
        <f t="shared" si="13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3.5" customHeight="1">
      <c r="A154" s="173" t="s">
        <v>23</v>
      </c>
      <c r="B154" s="186">
        <f>B133+B145</f>
        <v>412416.82000000007</v>
      </c>
      <c r="C154" s="186"/>
      <c r="D154" s="187">
        <f>D133+D145</f>
        <v>4754841.84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5.75" customHeight="1">
      <c r="A155" s="173" t="s">
        <v>61</v>
      </c>
      <c r="B155" s="186"/>
      <c r="C155" s="202"/>
      <c r="D155" s="190">
        <f>D154*0.22</f>
        <v>1046065.2047999999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3.5" customHeight="1" thickBot="1">
      <c r="A156" s="203" t="s">
        <v>25</v>
      </c>
      <c r="B156" s="204"/>
      <c r="C156" s="204"/>
      <c r="D156" s="213">
        <f>D154+D155</f>
        <v>5800907.0448000003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21.75" customHeight="1" thickBot="1">
      <c r="A157" s="223" t="s">
        <v>62</v>
      </c>
      <c r="B157" s="291"/>
      <c r="C157" s="305"/>
      <c r="D157" s="291"/>
      <c r="E157" s="226"/>
      <c r="F157" s="226"/>
      <c r="G157" s="226"/>
      <c r="H157" s="226"/>
      <c r="I157" s="226"/>
      <c r="J157" s="226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6"/>
      <c r="X157" s="226"/>
      <c r="Y157" s="226"/>
      <c r="Z157" s="226"/>
    </row>
    <row r="158" spans="1:26" ht="23.25" customHeight="1">
      <c r="A158" s="206" t="s">
        <v>27</v>
      </c>
      <c r="B158" s="182" t="s">
        <v>28</v>
      </c>
      <c r="C158" s="182" t="s">
        <v>40</v>
      </c>
      <c r="D158" s="207" t="s">
        <v>14</v>
      </c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25.5" customHeight="1">
      <c r="A159" s="216" t="s">
        <v>63</v>
      </c>
      <c r="B159" s="217"/>
      <c r="C159" s="217"/>
      <c r="D159" s="218">
        <f>SUM(D160:D162)</f>
        <v>0</v>
      </c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  <c r="R159" s="188"/>
      <c r="S159" s="188"/>
      <c r="T159" s="188"/>
      <c r="U159" s="188"/>
      <c r="V159" s="188"/>
      <c r="W159" s="188"/>
      <c r="X159" s="188"/>
      <c r="Y159" s="188"/>
      <c r="Z159" s="188"/>
    </row>
    <row r="160" spans="1:26" ht="15.75" customHeight="1">
      <c r="A160" s="210" t="s">
        <v>135</v>
      </c>
      <c r="B160" s="201"/>
      <c r="C160" s="197">
        <v>1</v>
      </c>
      <c r="D160" s="198">
        <f t="shared" ref="D160:D162" si="14">B160*C160</f>
        <v>0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3.5" hidden="1" customHeight="1">
      <c r="A161" s="200"/>
      <c r="B161" s="201"/>
      <c r="C161" s="197"/>
      <c r="D161" s="198">
        <f t="shared" si="14"/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3.5" hidden="1" customHeight="1">
      <c r="A162" s="200"/>
      <c r="B162" s="201"/>
      <c r="C162" s="197"/>
      <c r="D162" s="198">
        <f t="shared" si="14"/>
        <v>0</v>
      </c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3.5" hidden="1" customHeight="1">
      <c r="A163" s="216" t="s">
        <v>64</v>
      </c>
      <c r="B163" s="189"/>
      <c r="C163" s="189"/>
      <c r="D163" s="190">
        <f>SUM(D164:D168)</f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3.5" hidden="1" customHeight="1">
      <c r="A164" s="200"/>
      <c r="B164" s="201"/>
      <c r="C164" s="197"/>
      <c r="D164" s="198">
        <f t="shared" ref="D164:D168" si="15">B164*C164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3.5" hidden="1" customHeight="1">
      <c r="A165" s="219"/>
      <c r="B165" s="201"/>
      <c r="C165" s="197"/>
      <c r="D165" s="198">
        <f t="shared" si="15"/>
        <v>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3.5" hidden="1" customHeight="1">
      <c r="A166" s="219"/>
      <c r="B166" s="201"/>
      <c r="C166" s="197"/>
      <c r="D166" s="198">
        <f t="shared" si="15"/>
        <v>0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13.5" hidden="1" customHeight="1">
      <c r="A167" s="219"/>
      <c r="B167" s="201"/>
      <c r="C167" s="197"/>
      <c r="D167" s="198">
        <f t="shared" si="15"/>
        <v>0</v>
      </c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13.5" hidden="1" customHeight="1">
      <c r="A168" s="219"/>
      <c r="B168" s="201"/>
      <c r="C168" s="197"/>
      <c r="D168" s="198">
        <f t="shared" si="15"/>
        <v>0</v>
      </c>
      <c r="E168" s="177"/>
      <c r="F168" s="177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13.5" hidden="1" customHeight="1">
      <c r="A169" s="216" t="s">
        <v>65</v>
      </c>
      <c r="B169" s="189"/>
      <c r="C169" s="189"/>
      <c r="D169" s="189">
        <f>SUM(D170:D171)</f>
        <v>0</v>
      </c>
      <c r="E169" s="177"/>
      <c r="F169" s="177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13.5" hidden="1" customHeight="1">
      <c r="A170" s="220"/>
      <c r="B170" s="201"/>
      <c r="C170" s="201"/>
      <c r="D170" s="198">
        <f t="shared" ref="D170:D171" si="16">B170*C170</f>
        <v>0</v>
      </c>
      <c r="E170" s="177"/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</row>
    <row r="171" spans="1:26" ht="13.5" hidden="1" customHeight="1">
      <c r="A171" s="220"/>
      <c r="B171" s="201"/>
      <c r="C171" s="201"/>
      <c r="D171" s="198">
        <f t="shared" si="16"/>
        <v>0</v>
      </c>
      <c r="E171" s="177"/>
      <c r="F171" s="177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</row>
    <row r="172" spans="1:26" ht="15.75" customHeight="1" thickBot="1">
      <c r="A172" s="178" t="s">
        <v>25</v>
      </c>
      <c r="B172" s="221"/>
      <c r="C172" s="221"/>
      <c r="D172" s="213">
        <f>D159+D163+D169</f>
        <v>0</v>
      </c>
      <c r="E172" s="177"/>
      <c r="F172" s="177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3.5" customHeight="1">
      <c r="A173" s="177"/>
      <c r="B173" s="215"/>
      <c r="C173" s="222"/>
      <c r="D173" s="215"/>
      <c r="E173" s="177"/>
      <c r="F173" s="177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21.75" customHeight="1" thickBot="1">
      <c r="A174" s="223" t="s">
        <v>66</v>
      </c>
      <c r="B174" s="224"/>
      <c r="C174" s="225"/>
      <c r="D174" s="224"/>
      <c r="E174" s="226"/>
      <c r="F174" s="226"/>
      <c r="G174" s="226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  <c r="X174" s="226"/>
      <c r="Y174" s="226"/>
      <c r="Z174" s="226"/>
    </row>
    <row r="175" spans="1:26" ht="33" customHeight="1">
      <c r="A175" s="206" t="s">
        <v>27</v>
      </c>
      <c r="B175" s="182" t="s">
        <v>28</v>
      </c>
      <c r="C175" s="182" t="s">
        <v>40</v>
      </c>
      <c r="D175" s="207" t="s">
        <v>14</v>
      </c>
      <c r="E175" s="177"/>
      <c r="F175" s="177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13.5" customHeight="1">
      <c r="A176" s="227" t="s">
        <v>67</v>
      </c>
      <c r="B176" s="228"/>
      <c r="C176" s="228"/>
      <c r="D176" s="190">
        <v>0</v>
      </c>
      <c r="E176" s="177"/>
      <c r="F176" s="177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13.5" customHeight="1">
      <c r="A177" s="227" t="s">
        <v>68</v>
      </c>
      <c r="B177" s="228"/>
      <c r="C177" s="228"/>
      <c r="D177" s="190">
        <f>SUM(D178:D184)</f>
        <v>545000.15999999992</v>
      </c>
      <c r="E177" s="177"/>
      <c r="F177" s="177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</row>
    <row r="178" spans="1:26" ht="13.5" customHeight="1">
      <c r="A178" s="229" t="s">
        <v>137</v>
      </c>
      <c r="B178" s="230">
        <v>7916.67</v>
      </c>
      <c r="C178" s="231">
        <v>12</v>
      </c>
      <c r="D178" s="198">
        <f>B178*C178</f>
        <v>95000.040000000008</v>
      </c>
      <c r="E178" s="177"/>
      <c r="F178" s="177"/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</row>
    <row r="179" spans="1:26" ht="13.5" customHeight="1">
      <c r="A179" s="232" t="s">
        <v>70</v>
      </c>
      <c r="B179" s="233">
        <v>4166.67</v>
      </c>
      <c r="C179" s="234">
        <v>12</v>
      </c>
      <c r="D179" s="198">
        <f>B179*C179</f>
        <v>50000.04</v>
      </c>
      <c r="E179" s="177"/>
      <c r="F179" s="177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3.5" customHeight="1">
      <c r="A180" s="232" t="s">
        <v>71</v>
      </c>
      <c r="B180" s="233">
        <v>33333.339999999997</v>
      </c>
      <c r="C180" s="234">
        <f>$B$7</f>
        <v>12</v>
      </c>
      <c r="D180" s="198">
        <f>B180*C180</f>
        <v>400000.07999999996</v>
      </c>
      <c r="E180" s="177"/>
      <c r="F180" s="177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3.5" hidden="1" customHeight="1">
      <c r="A181" s="232"/>
      <c r="B181" s="235"/>
      <c r="C181" s="217"/>
      <c r="D181" s="190">
        <f>SUM(D182:D184)</f>
        <v>0</v>
      </c>
      <c r="E181" s="177"/>
      <c r="F181" s="177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3.5" hidden="1" customHeight="1">
      <c r="A182" s="232"/>
      <c r="B182" s="233"/>
      <c r="C182" s="236"/>
      <c r="D182" s="198">
        <f t="shared" ref="D182:D184" si="17">B182*C182</f>
        <v>0</v>
      </c>
      <c r="E182" s="177"/>
      <c r="F182" s="177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3.5" hidden="1" customHeight="1">
      <c r="A183" s="232"/>
      <c r="B183" s="233"/>
      <c r="C183" s="236"/>
      <c r="D183" s="198">
        <f t="shared" si="17"/>
        <v>0</v>
      </c>
      <c r="E183" s="177"/>
      <c r="F183" s="177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3.5" hidden="1" customHeight="1">
      <c r="A184" s="232"/>
      <c r="B184" s="233"/>
      <c r="C184" s="236"/>
      <c r="D184" s="198">
        <f t="shared" si="17"/>
        <v>0</v>
      </c>
      <c r="E184" s="177"/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3.5" customHeight="1">
      <c r="A185" s="173" t="s">
        <v>72</v>
      </c>
      <c r="B185" s="217"/>
      <c r="C185" s="217"/>
      <c r="D185" s="190">
        <f>SUM(D186:D188)</f>
        <v>14760</v>
      </c>
      <c r="E185" s="177"/>
      <c r="F185" s="177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3.5" hidden="1" customHeight="1">
      <c r="A186" s="232"/>
      <c r="B186" s="233"/>
      <c r="C186" s="234"/>
      <c r="D186" s="198">
        <f t="shared" ref="D186:D188" si="18">B186*C186</f>
        <v>0</v>
      </c>
      <c r="E186" s="177"/>
      <c r="F186" s="177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3.5" customHeight="1">
      <c r="A187" s="232" t="s">
        <v>277</v>
      </c>
      <c r="B187" s="233">
        <v>1230</v>
      </c>
      <c r="C187" s="234">
        <f t="shared" ref="C187" si="19">$B$7</f>
        <v>12</v>
      </c>
      <c r="D187" s="198">
        <f t="shared" si="18"/>
        <v>14760</v>
      </c>
      <c r="E187" s="177"/>
      <c r="F187" s="177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3.5" hidden="1" customHeight="1">
      <c r="A188" s="232"/>
      <c r="B188" s="233"/>
      <c r="C188" s="236"/>
      <c r="D188" s="198">
        <f t="shared" si="18"/>
        <v>0</v>
      </c>
      <c r="E188" s="177"/>
      <c r="F188" s="177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3.5" hidden="1" customHeight="1">
      <c r="A189" s="227" t="s">
        <v>75</v>
      </c>
      <c r="B189" s="237"/>
      <c r="C189" s="238"/>
      <c r="D189" s="190">
        <f>SUM(D190)</f>
        <v>0</v>
      </c>
      <c r="E189" s="177"/>
      <c r="F189" s="177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13.5" hidden="1" customHeight="1">
      <c r="A190" s="232"/>
      <c r="B190" s="239"/>
      <c r="C190" s="240"/>
      <c r="D190" s="198">
        <f>B190*C190</f>
        <v>0</v>
      </c>
      <c r="E190" s="177"/>
      <c r="F190" s="177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13.5" hidden="1" customHeight="1">
      <c r="A191" s="173" t="s">
        <v>77</v>
      </c>
      <c r="B191" s="237"/>
      <c r="C191" s="237"/>
      <c r="D191" s="186">
        <f>SUM(D192:D193)</f>
        <v>0</v>
      </c>
      <c r="E191" s="177"/>
      <c r="F191" s="177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3.5" hidden="1" customHeight="1">
      <c r="A192" s="241"/>
      <c r="B192" s="237"/>
      <c r="C192" s="238"/>
      <c r="D192" s="198">
        <f t="shared" ref="D192:D193" si="20">B192*C192</f>
        <v>0</v>
      </c>
      <c r="E192" s="177"/>
      <c r="F192" s="177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13.5" hidden="1" customHeight="1">
      <c r="A193" s="173"/>
      <c r="B193" s="236"/>
      <c r="C193" s="236"/>
      <c r="D193" s="198">
        <f t="shared" si="20"/>
        <v>0</v>
      </c>
      <c r="E193" s="177"/>
      <c r="F193" s="177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13.5" customHeight="1">
      <c r="A194" s="173" t="s">
        <v>79</v>
      </c>
      <c r="B194" s="186"/>
      <c r="C194" s="242"/>
      <c r="D194" s="190">
        <f>SUM(D195:D198)</f>
        <v>39000</v>
      </c>
      <c r="E194" s="177"/>
      <c r="F194" s="177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3.5" customHeight="1">
      <c r="A195" s="241" t="s">
        <v>1</v>
      </c>
      <c r="B195" s="237">
        <v>3250</v>
      </c>
      <c r="C195" s="238">
        <f>$B$7</f>
        <v>12</v>
      </c>
      <c r="D195" s="198">
        <f t="shared" ref="D195:D198" si="21">B195*C195</f>
        <v>39000</v>
      </c>
      <c r="E195" s="177"/>
      <c r="F195" s="177"/>
      <c r="G195" s="177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24.75" hidden="1" customHeight="1">
      <c r="A196" s="232"/>
      <c r="B196" s="239"/>
      <c r="C196" s="240"/>
      <c r="D196" s="198">
        <f t="shared" si="21"/>
        <v>0</v>
      </c>
      <c r="E196" s="177"/>
      <c r="F196" s="177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3.5" hidden="1" customHeight="1">
      <c r="A197" s="232"/>
      <c r="B197" s="239"/>
      <c r="C197" s="240"/>
      <c r="D197" s="198">
        <f t="shared" si="21"/>
        <v>0</v>
      </c>
      <c r="E197" s="177"/>
      <c r="F197" s="177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3.5" hidden="1" customHeight="1">
      <c r="A198" s="232"/>
      <c r="B198" s="239"/>
      <c r="C198" s="240"/>
      <c r="D198" s="198">
        <f t="shared" si="21"/>
        <v>0</v>
      </c>
      <c r="E198" s="177"/>
      <c r="F198" s="177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3.5" customHeight="1">
      <c r="A199" s="173" t="s">
        <v>80</v>
      </c>
      <c r="B199" s="186"/>
      <c r="C199" s="242"/>
      <c r="D199" s="190">
        <f>SUM(D200:D201)</f>
        <v>67848.72</v>
      </c>
      <c r="E199" s="177"/>
      <c r="F199" s="177"/>
      <c r="G199" s="177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3.5" customHeight="1">
      <c r="A200" s="243" t="s">
        <v>138</v>
      </c>
      <c r="B200" s="201">
        <v>5654.06</v>
      </c>
      <c r="C200" s="238">
        <f>$B$7</f>
        <v>12</v>
      </c>
      <c r="D200" s="198">
        <f t="shared" ref="D200:D201" si="22">B200*C200</f>
        <v>67848.72</v>
      </c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3.5" hidden="1" customHeight="1">
      <c r="A201" s="241"/>
      <c r="B201" s="237"/>
      <c r="C201" s="238"/>
      <c r="D201" s="198">
        <f t="shared" si="22"/>
        <v>0</v>
      </c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3.5" hidden="1" customHeight="1">
      <c r="A202" s="173" t="s">
        <v>82</v>
      </c>
      <c r="B202" s="186"/>
      <c r="C202" s="242"/>
      <c r="D202" s="190">
        <f>SUM(D203)</f>
        <v>0</v>
      </c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3.5" hidden="1" customHeight="1">
      <c r="A203" s="241" t="s">
        <v>83</v>
      </c>
      <c r="B203" s="237"/>
      <c r="C203" s="238"/>
      <c r="D203" s="198">
        <f>B203*C203</f>
        <v>0</v>
      </c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3.5" hidden="1" customHeight="1">
      <c r="A204" s="241"/>
      <c r="B204" s="237"/>
      <c r="C204" s="238"/>
      <c r="D204" s="198"/>
      <c r="E204" s="177"/>
      <c r="F204" s="177"/>
      <c r="G204" s="177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3.5" hidden="1" customHeight="1">
      <c r="A205" s="173" t="s">
        <v>84</v>
      </c>
      <c r="B205" s="186"/>
      <c r="C205" s="242"/>
      <c r="D205" s="190">
        <f>SUM(D206:D207)</f>
        <v>0</v>
      </c>
      <c r="E205" s="177"/>
      <c r="F205" s="177"/>
      <c r="G205" s="177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3.5" hidden="1" customHeight="1">
      <c r="A206" s="241" t="s">
        <v>85</v>
      </c>
      <c r="B206" s="237"/>
      <c r="C206" s="238"/>
      <c r="D206" s="198">
        <f t="shared" ref="D206:D207" si="23">B206*C206</f>
        <v>0</v>
      </c>
      <c r="E206" s="177"/>
      <c r="F206" s="177"/>
      <c r="G206" s="177">
        <f>8048.2+50299+9501.58</f>
        <v>67848.78</v>
      </c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3.5" hidden="1" customHeight="1">
      <c r="A207" s="241"/>
      <c r="B207" s="237"/>
      <c r="C207" s="238"/>
      <c r="D207" s="198">
        <f t="shared" si="23"/>
        <v>0</v>
      </c>
      <c r="E207" s="177"/>
      <c r="F207" s="177"/>
      <c r="G207" s="177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3.5" hidden="1" customHeight="1">
      <c r="A208" s="173" t="s">
        <v>48</v>
      </c>
      <c r="B208" s="186"/>
      <c r="C208" s="242"/>
      <c r="D208" s="190">
        <f>SUM(D209:D211)</f>
        <v>0</v>
      </c>
      <c r="E208" s="177"/>
      <c r="F208" s="177"/>
      <c r="G208" s="177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3.5" hidden="1" customHeight="1">
      <c r="A209" s="241" t="s">
        <v>2</v>
      </c>
      <c r="B209" s="237"/>
      <c r="C209" s="238"/>
      <c r="D209" s="198">
        <f t="shared" ref="D209:D211" si="24">B209*C209</f>
        <v>0</v>
      </c>
      <c r="E209" s="177"/>
      <c r="F209" s="177"/>
      <c r="G209" s="177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3.5" hidden="1" customHeight="1">
      <c r="A210" s="241"/>
      <c r="B210" s="237"/>
      <c r="C210" s="238"/>
      <c r="D210" s="198">
        <f t="shared" si="24"/>
        <v>0</v>
      </c>
      <c r="E210" s="177"/>
      <c r="F210" s="177"/>
      <c r="G210" s="177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3.5" hidden="1" customHeight="1">
      <c r="A211" s="241"/>
      <c r="B211" s="237"/>
      <c r="C211" s="238"/>
      <c r="D211" s="198">
        <f t="shared" si="24"/>
        <v>0</v>
      </c>
      <c r="E211" s="177"/>
      <c r="F211" s="177"/>
      <c r="G211" s="177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5.75" customHeight="1" thickBot="1">
      <c r="A212" s="203" t="s">
        <v>25</v>
      </c>
      <c r="B212" s="204"/>
      <c r="C212" s="244"/>
      <c r="D212" s="213">
        <f>D176+D181+D177+D185+D189+D191+D194+D199+D202+D205+D208</f>
        <v>666608.87999999989</v>
      </c>
      <c r="E212" s="177"/>
      <c r="F212" s="177"/>
      <c r="G212" s="177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3.5" customHeight="1">
      <c r="A213" s="177"/>
      <c r="B213" s="222"/>
      <c r="C213" s="222"/>
      <c r="D213" s="222"/>
      <c r="E213" s="222"/>
      <c r="F213" s="222"/>
      <c r="G213" s="177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3.5" customHeight="1">
      <c r="A214" s="177"/>
      <c r="B214" s="222"/>
      <c r="C214" s="222"/>
      <c r="D214" s="222"/>
      <c r="E214" s="222"/>
      <c r="F214" s="222"/>
      <c r="G214" s="177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21.75" customHeight="1">
      <c r="A215" s="248" t="s">
        <v>86</v>
      </c>
      <c r="B215" s="226"/>
      <c r="C215" s="226"/>
      <c r="D215" s="226"/>
      <c r="E215" s="249"/>
      <c r="F215" s="225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6"/>
      <c r="T215" s="226"/>
      <c r="U215" s="226"/>
      <c r="V215" s="226"/>
      <c r="W215" s="226"/>
      <c r="X215" s="226"/>
      <c r="Y215" s="226"/>
      <c r="Z215" s="226"/>
    </row>
    <row r="216" spans="1:26" ht="21.75" customHeight="1" thickBot="1">
      <c r="A216" s="248" t="s">
        <v>87</v>
      </c>
      <c r="B216" s="226"/>
      <c r="C216" s="226"/>
      <c r="D216" s="226"/>
      <c r="E216" s="249"/>
      <c r="F216" s="225"/>
      <c r="G216" s="226"/>
      <c r="H216" s="226"/>
      <c r="I216" s="226"/>
      <c r="J216" s="226"/>
      <c r="K216" s="226"/>
      <c r="L216" s="226"/>
      <c r="M216" s="226"/>
      <c r="N216" s="226"/>
      <c r="O216" s="226"/>
      <c r="P216" s="226"/>
      <c r="Q216" s="226"/>
      <c r="R216" s="226"/>
      <c r="S216" s="226"/>
      <c r="T216" s="226"/>
      <c r="U216" s="226"/>
      <c r="V216" s="226"/>
      <c r="W216" s="226"/>
      <c r="X216" s="226"/>
      <c r="Y216" s="226"/>
      <c r="Z216" s="226"/>
    </row>
    <row r="217" spans="1:26" ht="15.75" customHeight="1">
      <c r="A217" s="168" t="s">
        <v>88</v>
      </c>
      <c r="B217" s="245" t="s">
        <v>89</v>
      </c>
      <c r="C217" s="177"/>
      <c r="D217" s="177"/>
      <c r="F217" s="222"/>
      <c r="G217" s="177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3.5" customHeight="1">
      <c r="A218" s="241" t="s">
        <v>90</v>
      </c>
      <c r="B218" s="246">
        <f>D88</f>
        <v>246892.62</v>
      </c>
      <c r="C218" s="177"/>
      <c r="D218" s="177"/>
      <c r="F218" s="222"/>
      <c r="G218" s="177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3.5" customHeight="1">
      <c r="A219" s="241" t="s">
        <v>91</v>
      </c>
      <c r="B219" s="246">
        <v>11516072.68</v>
      </c>
      <c r="C219" s="177"/>
      <c r="D219" s="177"/>
      <c r="F219" s="222"/>
      <c r="G219" s="177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5.75" customHeight="1" thickBot="1">
      <c r="A220" s="203" t="s">
        <v>92</v>
      </c>
      <c r="B220" s="205">
        <f>B218/B219</f>
        <v>2.1438959865960137E-2</v>
      </c>
      <c r="C220" s="177"/>
      <c r="D220" s="177"/>
      <c r="F220" s="222"/>
      <c r="G220" s="177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3.5" customHeight="1">
      <c r="A221" s="247"/>
      <c r="B221" s="177"/>
      <c r="C221" s="177"/>
      <c r="D221" s="177"/>
      <c r="F221" s="222"/>
      <c r="G221" s="177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21.75" customHeight="1" thickBot="1">
      <c r="A222" s="248" t="s">
        <v>93</v>
      </c>
      <c r="B222" s="226"/>
      <c r="C222" s="226"/>
      <c r="D222" s="226"/>
      <c r="E222" s="249"/>
      <c r="F222" s="225"/>
      <c r="G222" s="226"/>
      <c r="H222" s="226"/>
      <c r="I222" s="226"/>
      <c r="J222" s="226"/>
      <c r="K222" s="226"/>
      <c r="L222" s="226"/>
      <c r="M222" s="226"/>
      <c r="N222" s="226"/>
      <c r="O222" s="226"/>
      <c r="P222" s="226"/>
      <c r="Q222" s="226"/>
      <c r="R222" s="226"/>
      <c r="S222" s="226"/>
      <c r="T222" s="226"/>
      <c r="U222" s="226"/>
      <c r="V222" s="226"/>
      <c r="W222" s="226"/>
      <c r="X222" s="226"/>
      <c r="Y222" s="226"/>
      <c r="Z222" s="226"/>
    </row>
    <row r="223" spans="1:26" ht="46.5" customHeight="1">
      <c r="A223" s="181" t="s">
        <v>88</v>
      </c>
      <c r="B223" s="182" t="s">
        <v>14</v>
      </c>
      <c r="C223" s="182" t="s">
        <v>94</v>
      </c>
      <c r="D223" s="250" t="s">
        <v>95</v>
      </c>
      <c r="E223" s="251" t="s">
        <v>96</v>
      </c>
      <c r="F223" s="252" t="s">
        <v>96</v>
      </c>
      <c r="G223" s="253"/>
      <c r="H223" s="253"/>
      <c r="I223" s="253"/>
      <c r="J223" s="253"/>
      <c r="K223" s="253"/>
      <c r="L223" s="253"/>
      <c r="M223" s="253"/>
      <c r="N223" s="253"/>
      <c r="O223" s="253"/>
      <c r="P223" s="253"/>
      <c r="Q223" s="253"/>
      <c r="R223" s="253"/>
      <c r="S223" s="253"/>
      <c r="T223" s="253"/>
      <c r="U223" s="253"/>
      <c r="V223" s="253"/>
      <c r="W223" s="253"/>
      <c r="X223" s="253"/>
      <c r="Y223" s="253"/>
      <c r="Z223" s="253"/>
    </row>
    <row r="224" spans="1:26" ht="13.5" customHeight="1">
      <c r="A224" s="173" t="s">
        <v>97</v>
      </c>
      <c r="B224" s="186"/>
      <c r="C224" s="242"/>
      <c r="D224" s="254"/>
      <c r="E224" s="255"/>
      <c r="F224" s="256"/>
      <c r="G224" s="177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3.5" customHeight="1">
      <c r="A225" s="241" t="s">
        <v>98</v>
      </c>
      <c r="B225" s="233">
        <f>D88</f>
        <v>246892.62</v>
      </c>
      <c r="C225" s="257" t="s">
        <v>99</v>
      </c>
      <c r="D225" s="258">
        <f t="shared" ref="D225:D227" si="25">B225</f>
        <v>246892.62</v>
      </c>
      <c r="E225" s="259">
        <f>D225/B4/B5</f>
        <v>118.24359195402299</v>
      </c>
      <c r="F225" s="260">
        <f t="shared" ref="F225:F227" si="26">E225</f>
        <v>118.24359195402299</v>
      </c>
      <c r="G225" s="177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3.5" customHeight="1">
      <c r="A226" s="241" t="s">
        <v>100</v>
      </c>
      <c r="B226" s="233">
        <f>D114</f>
        <v>24000</v>
      </c>
      <c r="C226" s="257" t="s">
        <v>99</v>
      </c>
      <c r="D226" s="258">
        <f t="shared" si="25"/>
        <v>24000</v>
      </c>
      <c r="E226" s="259">
        <f>B226/B4/B5</f>
        <v>11.494252873563218</v>
      </c>
      <c r="F226" s="260">
        <f t="shared" si="26"/>
        <v>11.494252873563218</v>
      </c>
      <c r="G226" s="177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3.5" customHeight="1">
      <c r="A227" s="241" t="s">
        <v>101</v>
      </c>
      <c r="B227" s="233">
        <f>D127</f>
        <v>0</v>
      </c>
      <c r="C227" s="257" t="s">
        <v>99</v>
      </c>
      <c r="D227" s="258">
        <f t="shared" si="25"/>
        <v>0</v>
      </c>
      <c r="E227" s="259">
        <f>B227/B4/B5</f>
        <v>0</v>
      </c>
      <c r="F227" s="260">
        <f t="shared" si="26"/>
        <v>0</v>
      </c>
      <c r="G227" s="177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3.5" customHeight="1">
      <c r="A228" s="261" t="s">
        <v>102</v>
      </c>
      <c r="B228" s="186">
        <f>SUM(B225:B227)</f>
        <v>270892.62</v>
      </c>
      <c r="C228" s="186"/>
      <c r="D228" s="262">
        <f t="shared" ref="D228:F228" si="27">SUM(D225:D227)</f>
        <v>270892.62</v>
      </c>
      <c r="E228" s="263">
        <f t="shared" si="27"/>
        <v>129.7378448275862</v>
      </c>
      <c r="F228" s="187">
        <f t="shared" si="27"/>
        <v>129.7378448275862</v>
      </c>
      <c r="G228" s="177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3.5" customHeight="1">
      <c r="A229" s="173" t="s">
        <v>103</v>
      </c>
      <c r="B229" s="186"/>
      <c r="C229" s="242"/>
      <c r="D229" s="254"/>
      <c r="E229" s="255"/>
      <c r="F229" s="264"/>
      <c r="G229" s="177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3.5" customHeight="1">
      <c r="A230" s="241" t="s">
        <v>98</v>
      </c>
      <c r="B230" s="237">
        <f>D155</f>
        <v>1046065.2047999999</v>
      </c>
      <c r="C230" s="237">
        <f t="shared" ref="C230:C232" si="28">$B$220</f>
        <v>2.1438959865960137E-2</v>
      </c>
      <c r="D230" s="258">
        <f t="shared" ref="D230:D232" si="29">B230*C230</f>
        <v>22426.549942884572</v>
      </c>
      <c r="E230" s="259">
        <f>D230/B4/B5</f>
        <v>10.740684838546251</v>
      </c>
      <c r="F230" s="260"/>
      <c r="G230" s="177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3.5" customHeight="1">
      <c r="A231" s="241" t="s">
        <v>100</v>
      </c>
      <c r="B231" s="237">
        <f>D172</f>
        <v>0</v>
      </c>
      <c r="C231" s="237">
        <f t="shared" si="28"/>
        <v>2.1438959865960137E-2</v>
      </c>
      <c r="D231" s="258">
        <f>B231*C231</f>
        <v>0</v>
      </c>
      <c r="E231" s="259">
        <f>D231/B4/B5</f>
        <v>0</v>
      </c>
      <c r="F231" s="260"/>
      <c r="G231" s="177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3.5" customHeight="1">
      <c r="A232" s="241" t="s">
        <v>104</v>
      </c>
      <c r="B232" s="237">
        <f>D212</f>
        <v>666608.87999999989</v>
      </c>
      <c r="C232" s="237">
        <f t="shared" si="28"/>
        <v>2.1438959865960137E-2</v>
      </c>
      <c r="D232" s="258">
        <f t="shared" si="29"/>
        <v>14291.401024612635</v>
      </c>
      <c r="E232" s="259">
        <f>D232/B4/B5</f>
        <v>6.8445407205999205</v>
      </c>
      <c r="F232" s="260"/>
      <c r="G232" s="177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3.5" customHeight="1">
      <c r="A233" s="261" t="s">
        <v>105</v>
      </c>
      <c r="B233" s="186">
        <f>SUM(B230:B232)</f>
        <v>1712674.0847999998</v>
      </c>
      <c r="C233" s="186"/>
      <c r="D233" s="262">
        <f t="shared" ref="D233:E233" si="30">SUM(D230:D232)</f>
        <v>36717.950967497207</v>
      </c>
      <c r="E233" s="263">
        <f t="shared" si="30"/>
        <v>17.585225559146171</v>
      </c>
      <c r="F233" s="187">
        <f>F225*15%</f>
        <v>17.736538793103449</v>
      </c>
      <c r="G233" s="177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5.75" customHeight="1" thickBot="1">
      <c r="A234" s="265" t="s">
        <v>106</v>
      </c>
      <c r="B234" s="204"/>
      <c r="C234" s="204"/>
      <c r="D234" s="266"/>
      <c r="E234" s="267">
        <f t="shared" ref="E234:F234" si="31">E228+E233</f>
        <v>147.32307038673238</v>
      </c>
      <c r="F234" s="205">
        <f t="shared" si="31"/>
        <v>147.47438362068965</v>
      </c>
      <c r="G234" s="177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3.5" customHeight="1">
      <c r="A235" s="247"/>
      <c r="B235" s="177"/>
      <c r="C235" s="177"/>
      <c r="D235" s="177"/>
      <c r="F235" s="222"/>
      <c r="G235" s="177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3.5" customHeight="1">
      <c r="A236" s="268"/>
      <c r="B236" s="269"/>
      <c r="C236" s="222"/>
      <c r="D236" s="177"/>
      <c r="E236" s="270"/>
      <c r="F236" s="270"/>
      <c r="G236" s="177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3.5" customHeight="1" thickBot="1">
      <c r="A237" s="223" t="s">
        <v>107</v>
      </c>
      <c r="B237" s="248"/>
      <c r="C237" s="248"/>
      <c r="D237" s="248"/>
      <c r="E237" s="248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25.5" customHeight="1">
      <c r="A238" s="181" t="s">
        <v>108</v>
      </c>
      <c r="B238" s="182" t="s">
        <v>109</v>
      </c>
      <c r="C238" s="182" t="s">
        <v>110</v>
      </c>
      <c r="D238" s="182" t="s">
        <v>111</v>
      </c>
      <c r="E238" s="183" t="s">
        <v>14</v>
      </c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24.75" customHeight="1">
      <c r="A239" s="173" t="s">
        <v>112</v>
      </c>
      <c r="B239" s="186">
        <f>MIN(E234,F234)</f>
        <v>147.32307038673238</v>
      </c>
      <c r="C239" s="271">
        <f>262*8</f>
        <v>2096</v>
      </c>
      <c r="D239" s="271">
        <v>1</v>
      </c>
      <c r="E239" s="187">
        <f>B239*C239*D239</f>
        <v>308789.15553059109</v>
      </c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3.5" customHeight="1">
      <c r="A241" s="177"/>
      <c r="B241" s="177"/>
      <c r="C241" s="177"/>
      <c r="D241" s="177"/>
      <c r="E241" s="199"/>
      <c r="F241" s="272"/>
      <c r="G241" s="177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3.5" customHeight="1">
      <c r="A242" s="177"/>
      <c r="B242" s="177"/>
      <c r="C242" s="177"/>
      <c r="D242" s="177"/>
      <c r="E242" s="222"/>
      <c r="F242" s="272"/>
      <c r="G242" s="177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214"/>
      <c r="B249" s="222"/>
      <c r="C249" s="222"/>
      <c r="D249" s="222"/>
      <c r="E249" s="222"/>
      <c r="F249" s="222"/>
      <c r="G249" s="222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3.5" customHeight="1">
      <c r="A250" s="214"/>
      <c r="B250" s="222"/>
      <c r="C250" s="222"/>
      <c r="D250" s="222"/>
      <c r="E250" s="222"/>
      <c r="F250" s="222"/>
      <c r="G250" s="222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3.5" customHeight="1">
      <c r="A251" s="214"/>
      <c r="B251" s="222"/>
      <c r="C251" s="222"/>
      <c r="D251" s="222"/>
      <c r="E251" s="222"/>
      <c r="F251" s="222"/>
      <c r="G251" s="222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3.5" customHeight="1">
      <c r="A252" s="214"/>
      <c r="B252" s="222"/>
      <c r="C252" s="222"/>
      <c r="D252" s="222"/>
      <c r="E252" s="222"/>
      <c r="F252" s="222"/>
      <c r="G252" s="222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3.5" customHeight="1">
      <c r="A253" s="214"/>
      <c r="B253" s="222"/>
      <c r="C253" s="222"/>
      <c r="D253" s="222"/>
      <c r="E253" s="222"/>
      <c r="F253" s="222"/>
      <c r="G253" s="222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3.5" customHeight="1">
      <c r="A254" s="214"/>
      <c r="B254" s="222"/>
      <c r="C254" s="222"/>
      <c r="D254" s="222"/>
      <c r="E254" s="222"/>
      <c r="F254" s="222"/>
      <c r="G254" s="222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3.5" customHeight="1">
      <c r="A255" s="214"/>
      <c r="B255" s="222"/>
      <c r="C255" s="222"/>
      <c r="D255" s="222"/>
      <c r="E255" s="222"/>
      <c r="F255" s="222"/>
      <c r="G255" s="222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3.5" customHeight="1">
      <c r="A256" s="214"/>
      <c r="B256" s="222"/>
      <c r="C256" s="222"/>
      <c r="D256" s="222"/>
      <c r="E256" s="222"/>
      <c r="F256" s="222"/>
      <c r="G256" s="222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3.5" customHeight="1">
      <c r="A257" s="214"/>
      <c r="B257" s="222"/>
      <c r="C257" s="222"/>
      <c r="D257" s="222"/>
      <c r="E257" s="222"/>
      <c r="F257" s="222"/>
      <c r="G257" s="222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3.5" customHeight="1">
      <c r="A258" s="214"/>
      <c r="B258" s="222"/>
      <c r="C258" s="222"/>
      <c r="D258" s="222"/>
      <c r="E258" s="222"/>
      <c r="F258" s="222"/>
      <c r="G258" s="222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3.5" customHeight="1">
      <c r="A259" s="214"/>
      <c r="B259" s="222"/>
      <c r="C259" s="222"/>
      <c r="D259" s="222"/>
      <c r="E259" s="222"/>
      <c r="F259" s="222"/>
      <c r="G259" s="222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3.5" customHeight="1">
      <c r="A260" s="214"/>
      <c r="B260" s="222"/>
      <c r="C260" s="222"/>
      <c r="D260" s="222"/>
      <c r="E260" s="222"/>
      <c r="F260" s="222"/>
      <c r="G260" s="222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3.5" customHeight="1">
      <c r="A261" s="214"/>
      <c r="B261" s="222"/>
      <c r="C261" s="222"/>
      <c r="D261" s="222"/>
      <c r="E261" s="222"/>
      <c r="F261" s="222"/>
      <c r="G261" s="222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3.5" customHeight="1">
      <c r="A262" s="214"/>
      <c r="B262" s="222"/>
      <c r="C262" s="222"/>
      <c r="D262" s="222"/>
      <c r="E262" s="222"/>
      <c r="F262" s="222"/>
      <c r="G262" s="222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3.5" customHeight="1">
      <c r="A263" s="214"/>
      <c r="B263" s="222"/>
      <c r="C263" s="222"/>
      <c r="D263" s="222"/>
      <c r="E263" s="222"/>
      <c r="F263" s="222"/>
      <c r="G263" s="222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3.5" customHeight="1">
      <c r="A264" s="214"/>
      <c r="B264" s="222"/>
      <c r="C264" s="222"/>
      <c r="D264" s="222"/>
      <c r="E264" s="222"/>
      <c r="F264" s="222"/>
      <c r="G264" s="222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3.5" customHeight="1">
      <c r="A265" s="214"/>
      <c r="B265" s="222"/>
      <c r="C265" s="222"/>
      <c r="D265" s="222"/>
      <c r="E265" s="222"/>
      <c r="F265" s="222"/>
      <c r="G265" s="222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3.5" customHeight="1">
      <c r="A266" s="214"/>
      <c r="B266" s="222"/>
      <c r="C266" s="222"/>
      <c r="D266" s="222"/>
      <c r="E266" s="222"/>
      <c r="F266" s="222"/>
      <c r="G266" s="222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3.5" customHeight="1">
      <c r="A267" s="214"/>
      <c r="B267" s="222"/>
      <c r="C267" s="222"/>
      <c r="D267" s="222"/>
      <c r="E267" s="222"/>
      <c r="F267" s="222"/>
      <c r="G267" s="222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3.5" customHeight="1">
      <c r="A268" s="214"/>
      <c r="B268" s="222"/>
      <c r="C268" s="222"/>
      <c r="D268" s="222"/>
      <c r="E268" s="222"/>
      <c r="F268" s="222"/>
      <c r="G268" s="222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3.5" customHeight="1">
      <c r="A269" s="214"/>
      <c r="B269" s="222"/>
      <c r="C269" s="222"/>
      <c r="D269" s="222"/>
      <c r="E269" s="222"/>
      <c r="F269" s="222"/>
      <c r="G269" s="222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3.5" customHeight="1">
      <c r="A270" s="214"/>
      <c r="B270" s="222"/>
      <c r="C270" s="222"/>
      <c r="D270" s="222"/>
      <c r="E270" s="222"/>
      <c r="F270" s="222"/>
      <c r="G270" s="222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3.5" customHeight="1">
      <c r="A271" s="214"/>
      <c r="B271" s="222"/>
      <c r="C271" s="222"/>
      <c r="D271" s="222"/>
      <c r="E271" s="222"/>
      <c r="F271" s="222"/>
      <c r="G271" s="222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3.5" customHeight="1">
      <c r="A272" s="214"/>
      <c r="B272" s="222"/>
      <c r="C272" s="222"/>
      <c r="D272" s="222"/>
      <c r="E272" s="222"/>
      <c r="F272" s="222"/>
      <c r="G272" s="222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3.5" customHeight="1">
      <c r="A273" s="214"/>
      <c r="B273" s="222"/>
      <c r="C273" s="222"/>
      <c r="D273" s="222"/>
      <c r="E273" s="222"/>
      <c r="F273" s="222"/>
      <c r="G273" s="222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3.5" customHeight="1">
      <c r="A274" s="214"/>
      <c r="B274" s="222"/>
      <c r="C274" s="222"/>
      <c r="D274" s="222"/>
      <c r="E274" s="222"/>
      <c r="F274" s="222"/>
      <c r="G274" s="222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3.5" customHeight="1">
      <c r="A275" s="214"/>
      <c r="B275" s="222"/>
      <c r="C275" s="222"/>
      <c r="D275" s="222"/>
      <c r="E275" s="222"/>
      <c r="F275" s="222"/>
      <c r="G275" s="222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3.5" customHeight="1">
      <c r="A276" s="214"/>
      <c r="B276" s="222"/>
      <c r="C276" s="222"/>
      <c r="D276" s="222"/>
      <c r="E276" s="222"/>
      <c r="F276" s="222"/>
      <c r="G276" s="222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3.5" customHeight="1">
      <c r="A277" s="214"/>
      <c r="B277" s="222"/>
      <c r="C277" s="222"/>
      <c r="D277" s="222"/>
      <c r="E277" s="222"/>
      <c r="F277" s="222"/>
      <c r="G277" s="222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3.5" customHeight="1">
      <c r="A278" s="214"/>
      <c r="B278" s="222"/>
      <c r="C278" s="222"/>
      <c r="D278" s="222"/>
      <c r="E278" s="222"/>
      <c r="F278" s="222"/>
      <c r="G278" s="222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3.5" customHeight="1">
      <c r="A279" s="214"/>
      <c r="B279" s="222"/>
      <c r="C279" s="222"/>
      <c r="D279" s="222"/>
      <c r="E279" s="222"/>
      <c r="F279" s="222"/>
      <c r="G279" s="222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3.5" customHeight="1">
      <c r="A280" s="214"/>
      <c r="B280" s="222"/>
      <c r="C280" s="222"/>
      <c r="D280" s="222"/>
      <c r="E280" s="222"/>
      <c r="F280" s="222"/>
      <c r="G280" s="222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3.5" customHeight="1">
      <c r="A281" s="214"/>
      <c r="B281" s="222"/>
      <c r="C281" s="222"/>
      <c r="D281" s="222"/>
      <c r="E281" s="222"/>
      <c r="F281" s="222"/>
      <c r="G281" s="222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3.5" customHeight="1">
      <c r="A282" s="214"/>
      <c r="B282" s="222"/>
      <c r="C282" s="222"/>
      <c r="D282" s="222"/>
      <c r="E282" s="222"/>
      <c r="F282" s="222"/>
      <c r="G282" s="222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3.5" customHeight="1">
      <c r="A283" s="214"/>
      <c r="B283" s="222"/>
      <c r="C283" s="222"/>
      <c r="D283" s="222"/>
      <c r="E283" s="222"/>
      <c r="F283" s="222"/>
      <c r="G283" s="222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3.5" customHeight="1">
      <c r="A284" s="214"/>
      <c r="B284" s="222"/>
      <c r="C284" s="222"/>
      <c r="D284" s="222"/>
      <c r="E284" s="222"/>
      <c r="F284" s="222"/>
      <c r="G284" s="222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3.5" customHeight="1">
      <c r="A285" s="214"/>
      <c r="B285" s="222"/>
      <c r="C285" s="222"/>
      <c r="D285" s="222"/>
      <c r="E285" s="222"/>
      <c r="F285" s="222"/>
      <c r="G285" s="222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3.5" customHeight="1">
      <c r="A286" s="214"/>
      <c r="B286" s="222"/>
      <c r="C286" s="222"/>
      <c r="D286" s="222"/>
      <c r="E286" s="222"/>
      <c r="F286" s="222"/>
      <c r="G286" s="222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3.5" customHeight="1">
      <c r="A287" s="214"/>
      <c r="B287" s="222"/>
      <c r="C287" s="222"/>
      <c r="D287" s="222"/>
      <c r="E287" s="222"/>
      <c r="F287" s="222"/>
      <c r="G287" s="222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3.5" customHeight="1">
      <c r="A288" s="214"/>
      <c r="B288" s="222"/>
      <c r="C288" s="222"/>
      <c r="D288" s="222"/>
      <c r="E288" s="222"/>
      <c r="F288" s="222"/>
      <c r="G288" s="222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3.5" customHeight="1">
      <c r="A289" s="214"/>
      <c r="B289" s="222"/>
      <c r="C289" s="222"/>
      <c r="D289" s="222"/>
      <c r="E289" s="222"/>
      <c r="F289" s="222"/>
      <c r="G289" s="222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3.5" customHeight="1">
      <c r="A290" s="214"/>
      <c r="B290" s="222"/>
      <c r="C290" s="222"/>
      <c r="D290" s="222"/>
      <c r="E290" s="222"/>
      <c r="F290" s="222"/>
      <c r="G290" s="222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3.5" customHeight="1">
      <c r="A291" s="214"/>
      <c r="B291" s="222"/>
      <c r="C291" s="222"/>
      <c r="D291" s="222"/>
      <c r="E291" s="222"/>
      <c r="F291" s="222"/>
      <c r="G291" s="222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3.5" customHeight="1">
      <c r="A292" s="214"/>
      <c r="B292" s="222"/>
      <c r="C292" s="222"/>
      <c r="D292" s="222"/>
      <c r="E292" s="222"/>
      <c r="F292" s="222"/>
      <c r="G292" s="222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3.5" customHeight="1">
      <c r="A293" s="214"/>
      <c r="B293" s="222"/>
      <c r="C293" s="222"/>
      <c r="D293" s="222"/>
      <c r="E293" s="222"/>
      <c r="F293" s="222"/>
      <c r="G293" s="222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3.5" customHeight="1">
      <c r="A294" s="214"/>
      <c r="B294" s="222"/>
      <c r="C294" s="222"/>
      <c r="D294" s="222"/>
      <c r="E294" s="222"/>
      <c r="F294" s="222"/>
      <c r="G294" s="222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3.5" customHeight="1">
      <c r="A295" s="214"/>
      <c r="B295" s="222"/>
      <c r="C295" s="222"/>
      <c r="D295" s="222"/>
      <c r="E295" s="222"/>
      <c r="F295" s="222"/>
      <c r="G295" s="222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3.5" customHeight="1">
      <c r="A296" s="214"/>
      <c r="B296" s="222"/>
      <c r="C296" s="222"/>
      <c r="D296" s="222"/>
      <c r="E296" s="222"/>
      <c r="F296" s="222"/>
      <c r="G296" s="222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3.5" customHeight="1">
      <c r="A297" s="214"/>
      <c r="B297" s="222"/>
      <c r="C297" s="222"/>
      <c r="D297" s="222"/>
      <c r="E297" s="222"/>
      <c r="F297" s="222"/>
      <c r="G297" s="222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3.5" customHeight="1">
      <c r="A298" s="214"/>
      <c r="B298" s="222"/>
      <c r="C298" s="222"/>
      <c r="D298" s="222"/>
      <c r="E298" s="222"/>
      <c r="F298" s="222"/>
      <c r="G298" s="222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3.5" customHeight="1">
      <c r="A299" s="214"/>
      <c r="B299" s="222"/>
      <c r="C299" s="222"/>
      <c r="D299" s="222"/>
      <c r="E299" s="222"/>
      <c r="F299" s="222"/>
      <c r="G299" s="222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3.5" customHeight="1">
      <c r="A300" s="214"/>
      <c r="B300" s="222"/>
      <c r="C300" s="222"/>
      <c r="D300" s="222"/>
      <c r="E300" s="222"/>
      <c r="F300" s="222"/>
      <c r="G300" s="222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3.5" customHeight="1">
      <c r="A301" s="214"/>
      <c r="B301" s="222"/>
      <c r="C301" s="222"/>
      <c r="D301" s="222"/>
      <c r="E301" s="222"/>
      <c r="F301" s="222"/>
      <c r="G301" s="222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3.5" customHeight="1">
      <c r="A302" s="214"/>
      <c r="B302" s="222"/>
      <c r="C302" s="222"/>
      <c r="D302" s="222"/>
      <c r="E302" s="222"/>
      <c r="F302" s="222"/>
      <c r="G302" s="222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3.5" customHeight="1">
      <c r="A303" s="214"/>
      <c r="B303" s="222"/>
      <c r="C303" s="222"/>
      <c r="D303" s="222"/>
      <c r="E303" s="222"/>
      <c r="F303" s="222"/>
      <c r="G303" s="222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3.5" customHeight="1">
      <c r="A304" s="214"/>
      <c r="B304" s="222"/>
      <c r="C304" s="222"/>
      <c r="D304" s="222"/>
      <c r="E304" s="222"/>
      <c r="F304" s="222"/>
      <c r="G304" s="222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3.5" customHeight="1">
      <c r="A305" s="214"/>
      <c r="B305" s="222"/>
      <c r="C305" s="222"/>
      <c r="D305" s="222"/>
      <c r="E305" s="222"/>
      <c r="F305" s="222"/>
      <c r="G305" s="222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3.5" customHeight="1">
      <c r="A306" s="214"/>
      <c r="B306" s="222"/>
      <c r="C306" s="222"/>
      <c r="D306" s="222"/>
      <c r="E306" s="222"/>
      <c r="F306" s="222"/>
      <c r="G306" s="222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3.5" customHeight="1">
      <c r="A307" s="214"/>
      <c r="B307" s="222"/>
      <c r="C307" s="222"/>
      <c r="D307" s="222"/>
      <c r="E307" s="222"/>
      <c r="F307" s="222"/>
      <c r="G307" s="222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3.5" customHeight="1">
      <c r="A308" s="214"/>
      <c r="B308" s="222"/>
      <c r="C308" s="222"/>
      <c r="D308" s="222"/>
      <c r="E308" s="222"/>
      <c r="F308" s="222"/>
      <c r="G308" s="222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3.5" customHeight="1">
      <c r="A309" s="214"/>
      <c r="B309" s="222"/>
      <c r="C309" s="222"/>
      <c r="D309" s="222"/>
      <c r="E309" s="222"/>
      <c r="F309" s="222"/>
      <c r="G309" s="222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3.5" customHeight="1">
      <c r="A310" s="214"/>
      <c r="B310" s="222"/>
      <c r="C310" s="222"/>
      <c r="D310" s="222"/>
      <c r="E310" s="222"/>
      <c r="F310" s="222"/>
      <c r="G310" s="222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3.5" customHeight="1">
      <c r="A311" s="214"/>
      <c r="B311" s="222"/>
      <c r="C311" s="222"/>
      <c r="D311" s="222"/>
      <c r="E311" s="222"/>
      <c r="F311" s="222"/>
      <c r="G311" s="222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3.5" customHeight="1">
      <c r="A312" s="214"/>
      <c r="B312" s="222"/>
      <c r="C312" s="222"/>
      <c r="D312" s="222"/>
      <c r="E312" s="222"/>
      <c r="F312" s="222"/>
      <c r="G312" s="222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3.5" customHeight="1">
      <c r="A313" s="214"/>
      <c r="B313" s="222"/>
      <c r="C313" s="222"/>
      <c r="D313" s="222"/>
      <c r="E313" s="222"/>
      <c r="F313" s="222"/>
      <c r="G313" s="222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3.5" customHeight="1">
      <c r="A314" s="214"/>
      <c r="B314" s="222"/>
      <c r="C314" s="222"/>
      <c r="D314" s="222"/>
      <c r="E314" s="222"/>
      <c r="F314" s="222"/>
      <c r="G314" s="222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3.5" customHeight="1">
      <c r="A315" s="214"/>
      <c r="B315" s="222"/>
      <c r="C315" s="222"/>
      <c r="D315" s="222"/>
      <c r="E315" s="222"/>
      <c r="F315" s="222"/>
      <c r="G315" s="222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3.5" customHeight="1">
      <c r="A316" s="214"/>
      <c r="B316" s="222"/>
      <c r="C316" s="222"/>
      <c r="D316" s="222"/>
      <c r="E316" s="222"/>
      <c r="F316" s="222"/>
      <c r="G316" s="222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3.5" customHeight="1">
      <c r="A317" s="214"/>
      <c r="B317" s="222"/>
      <c r="C317" s="222"/>
      <c r="D317" s="222"/>
      <c r="E317" s="222"/>
      <c r="F317" s="222"/>
      <c r="G317" s="222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3.5" customHeight="1">
      <c r="A318" s="214"/>
      <c r="B318" s="222"/>
      <c r="C318" s="222"/>
      <c r="D318" s="222"/>
      <c r="E318" s="222"/>
      <c r="F318" s="222"/>
      <c r="G318" s="222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3.5" customHeight="1">
      <c r="A319" s="214"/>
      <c r="B319" s="222"/>
      <c r="C319" s="222"/>
      <c r="D319" s="222"/>
      <c r="E319" s="222"/>
      <c r="F319" s="222"/>
      <c r="G319" s="222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3.5" customHeight="1">
      <c r="A320" s="214"/>
      <c r="B320" s="222"/>
      <c r="C320" s="222"/>
      <c r="D320" s="222"/>
      <c r="E320" s="222"/>
      <c r="F320" s="222"/>
      <c r="G320" s="222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3.5" customHeight="1">
      <c r="A321" s="214"/>
      <c r="B321" s="222"/>
      <c r="C321" s="222"/>
      <c r="D321" s="222"/>
      <c r="E321" s="222"/>
      <c r="F321" s="222"/>
      <c r="G321" s="222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3.5" customHeight="1">
      <c r="A322" s="214"/>
      <c r="B322" s="222"/>
      <c r="C322" s="222"/>
      <c r="D322" s="222"/>
      <c r="E322" s="222"/>
      <c r="F322" s="222"/>
      <c r="G322" s="222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3.5" customHeight="1">
      <c r="A323" s="214"/>
      <c r="B323" s="222"/>
      <c r="C323" s="222"/>
      <c r="D323" s="222"/>
      <c r="E323" s="222"/>
      <c r="F323" s="222"/>
      <c r="G323" s="222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3.5" customHeight="1">
      <c r="A324" s="214"/>
      <c r="B324" s="222"/>
      <c r="C324" s="222"/>
      <c r="D324" s="222"/>
      <c r="E324" s="222"/>
      <c r="F324" s="222"/>
      <c r="G324" s="222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3.5" customHeight="1">
      <c r="A325" s="214"/>
      <c r="B325" s="222"/>
      <c r="C325" s="222"/>
      <c r="D325" s="222"/>
      <c r="E325" s="222"/>
      <c r="F325" s="222"/>
      <c r="G325" s="222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3.5" customHeight="1">
      <c r="A326" s="214"/>
      <c r="B326" s="222"/>
      <c r="C326" s="222"/>
      <c r="D326" s="222"/>
      <c r="E326" s="222"/>
      <c r="F326" s="222"/>
      <c r="G326" s="222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3.5" customHeight="1">
      <c r="A327" s="214"/>
      <c r="B327" s="222"/>
      <c r="C327" s="222"/>
      <c r="D327" s="222"/>
      <c r="E327" s="222"/>
      <c r="F327" s="222"/>
      <c r="G327" s="222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3.5" customHeight="1">
      <c r="A328" s="214"/>
      <c r="B328" s="222"/>
      <c r="C328" s="222"/>
      <c r="D328" s="222"/>
      <c r="E328" s="222"/>
      <c r="F328" s="222"/>
      <c r="G328" s="222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3.5" customHeight="1">
      <c r="A329" s="214"/>
      <c r="B329" s="222"/>
      <c r="C329" s="222"/>
      <c r="D329" s="222"/>
      <c r="E329" s="222"/>
      <c r="F329" s="222"/>
      <c r="G329" s="222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3.5" customHeight="1">
      <c r="A330" s="214"/>
      <c r="B330" s="222"/>
      <c r="C330" s="222"/>
      <c r="D330" s="222"/>
      <c r="E330" s="222"/>
      <c r="F330" s="222"/>
      <c r="G330" s="222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3.5" customHeight="1">
      <c r="A331" s="214"/>
      <c r="B331" s="222"/>
      <c r="C331" s="222"/>
      <c r="D331" s="222"/>
      <c r="E331" s="222"/>
      <c r="F331" s="222"/>
      <c r="G331" s="222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3.5" customHeight="1">
      <c r="A332" s="214"/>
      <c r="B332" s="222"/>
      <c r="C332" s="222"/>
      <c r="D332" s="222"/>
      <c r="E332" s="222"/>
      <c r="F332" s="222"/>
      <c r="G332" s="222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3.5" customHeight="1">
      <c r="A333" s="214"/>
      <c r="B333" s="222"/>
      <c r="C333" s="222"/>
      <c r="D333" s="222"/>
      <c r="E333" s="222"/>
      <c r="F333" s="222"/>
      <c r="G333" s="222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3.5" customHeight="1">
      <c r="A334" s="214"/>
      <c r="B334" s="222"/>
      <c r="C334" s="222"/>
      <c r="D334" s="222"/>
      <c r="E334" s="222"/>
      <c r="F334" s="222"/>
      <c r="G334" s="222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3.5" customHeight="1">
      <c r="A335" s="214"/>
      <c r="B335" s="222"/>
      <c r="C335" s="222"/>
      <c r="D335" s="222"/>
      <c r="E335" s="222"/>
      <c r="F335" s="222"/>
      <c r="G335" s="222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3.5" customHeight="1">
      <c r="A336" s="214"/>
      <c r="B336" s="222"/>
      <c r="C336" s="222"/>
      <c r="D336" s="222"/>
      <c r="E336" s="222"/>
      <c r="F336" s="222"/>
      <c r="G336" s="222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3.5" customHeight="1">
      <c r="A337" s="214"/>
      <c r="B337" s="222"/>
      <c r="C337" s="222"/>
      <c r="D337" s="222"/>
      <c r="E337" s="222"/>
      <c r="F337" s="222"/>
      <c r="G337" s="222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3.5" customHeight="1">
      <c r="A338" s="214"/>
      <c r="B338" s="222"/>
      <c r="C338" s="222"/>
      <c r="D338" s="222"/>
      <c r="E338" s="222"/>
      <c r="F338" s="222"/>
      <c r="G338" s="222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3.5" customHeight="1">
      <c r="A339" s="214"/>
      <c r="B339" s="222"/>
      <c r="C339" s="222"/>
      <c r="D339" s="222"/>
      <c r="E339" s="222"/>
      <c r="F339" s="222"/>
      <c r="G339" s="222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3.5" customHeight="1">
      <c r="A340" s="214"/>
      <c r="B340" s="222"/>
      <c r="C340" s="222"/>
      <c r="D340" s="222"/>
      <c r="E340" s="222"/>
      <c r="F340" s="222"/>
      <c r="G340" s="222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3.5" customHeight="1">
      <c r="A341" s="214"/>
      <c r="B341" s="222"/>
      <c r="C341" s="222"/>
      <c r="D341" s="222"/>
      <c r="E341" s="222"/>
      <c r="F341" s="222"/>
      <c r="G341" s="222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3.5" customHeight="1">
      <c r="A342" s="214"/>
      <c r="B342" s="222"/>
      <c r="C342" s="222"/>
      <c r="D342" s="222"/>
      <c r="E342" s="222"/>
      <c r="F342" s="222"/>
      <c r="G342" s="222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3.5" customHeight="1">
      <c r="A343" s="214"/>
      <c r="B343" s="222"/>
      <c r="C343" s="222"/>
      <c r="D343" s="222"/>
      <c r="E343" s="222"/>
      <c r="F343" s="222"/>
      <c r="G343" s="222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3.5" customHeight="1">
      <c r="A344" s="214"/>
      <c r="B344" s="222"/>
      <c r="C344" s="222"/>
      <c r="D344" s="222"/>
      <c r="E344" s="222"/>
      <c r="F344" s="222"/>
      <c r="G344" s="222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3.5" customHeight="1">
      <c r="A345" s="214"/>
      <c r="B345" s="222"/>
      <c r="C345" s="222"/>
      <c r="D345" s="222"/>
      <c r="E345" s="222"/>
      <c r="F345" s="222"/>
      <c r="G345" s="222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3.5" customHeight="1">
      <c r="A346" s="214"/>
      <c r="B346" s="222"/>
      <c r="C346" s="222"/>
      <c r="D346" s="222"/>
      <c r="E346" s="222"/>
      <c r="F346" s="222"/>
      <c r="G346" s="222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3.5" customHeight="1">
      <c r="A347" s="214"/>
      <c r="B347" s="222"/>
      <c r="C347" s="222"/>
      <c r="D347" s="222"/>
      <c r="E347" s="222"/>
      <c r="F347" s="222"/>
      <c r="G347" s="222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3.5" customHeight="1">
      <c r="A348" s="214"/>
      <c r="B348" s="222"/>
      <c r="C348" s="222"/>
      <c r="D348" s="222"/>
      <c r="E348" s="222"/>
      <c r="F348" s="222"/>
      <c r="G348" s="222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3.5" customHeight="1">
      <c r="A349" s="214"/>
      <c r="B349" s="222"/>
      <c r="C349" s="222"/>
      <c r="D349" s="222"/>
      <c r="E349" s="222"/>
      <c r="F349" s="222"/>
      <c r="G349" s="222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3.5" customHeight="1">
      <c r="A350" s="214"/>
      <c r="B350" s="222"/>
      <c r="C350" s="222"/>
      <c r="D350" s="222"/>
      <c r="E350" s="222"/>
      <c r="F350" s="222"/>
      <c r="G350" s="222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3.5" customHeight="1">
      <c r="A351" s="214"/>
      <c r="B351" s="222"/>
      <c r="C351" s="222"/>
      <c r="D351" s="222"/>
      <c r="E351" s="222"/>
      <c r="F351" s="222"/>
      <c r="G351" s="222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3.5" customHeight="1">
      <c r="A352" s="214"/>
      <c r="B352" s="222"/>
      <c r="C352" s="222"/>
      <c r="D352" s="222"/>
      <c r="E352" s="222"/>
      <c r="F352" s="222"/>
      <c r="G352" s="222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3.5" customHeight="1">
      <c r="A353" s="214"/>
      <c r="B353" s="222"/>
      <c r="C353" s="222"/>
      <c r="D353" s="222"/>
      <c r="E353" s="222"/>
      <c r="F353" s="222"/>
      <c r="G353" s="222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3.5" customHeight="1">
      <c r="A354" s="214"/>
      <c r="B354" s="222"/>
      <c r="C354" s="222"/>
      <c r="D354" s="222"/>
      <c r="E354" s="222"/>
      <c r="F354" s="222"/>
      <c r="G354" s="222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3.5" customHeight="1">
      <c r="A355" s="214"/>
      <c r="B355" s="222"/>
      <c r="C355" s="222"/>
      <c r="D355" s="222"/>
      <c r="E355" s="222"/>
      <c r="F355" s="222"/>
      <c r="G355" s="222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3.5" customHeight="1">
      <c r="A356" s="214"/>
      <c r="B356" s="222"/>
      <c r="C356" s="222"/>
      <c r="D356" s="222"/>
      <c r="E356" s="222"/>
      <c r="F356" s="222"/>
      <c r="G356" s="222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3.5" customHeight="1">
      <c r="A357" s="214"/>
      <c r="B357" s="222"/>
      <c r="C357" s="222"/>
      <c r="D357" s="222"/>
      <c r="E357" s="222"/>
      <c r="F357" s="222"/>
      <c r="G357" s="222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3.5" customHeight="1">
      <c r="A358" s="214"/>
      <c r="B358" s="222"/>
      <c r="C358" s="222"/>
      <c r="D358" s="222"/>
      <c r="E358" s="222"/>
      <c r="F358" s="222"/>
      <c r="G358" s="222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3.5" customHeight="1">
      <c r="A359" s="214"/>
      <c r="B359" s="222"/>
      <c r="C359" s="222"/>
      <c r="D359" s="222"/>
      <c r="E359" s="222"/>
      <c r="F359" s="222"/>
      <c r="G359" s="222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3.5" customHeight="1">
      <c r="A360" s="214"/>
      <c r="B360" s="222"/>
      <c r="C360" s="222"/>
      <c r="D360" s="222"/>
      <c r="E360" s="222"/>
      <c r="F360" s="222"/>
      <c r="G360" s="222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3.5" customHeight="1">
      <c r="A361" s="214"/>
      <c r="B361" s="222"/>
      <c r="C361" s="222"/>
      <c r="D361" s="222"/>
      <c r="E361" s="222"/>
      <c r="F361" s="222"/>
      <c r="G361" s="222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3.5" customHeight="1">
      <c r="A362" s="214"/>
      <c r="B362" s="222"/>
      <c r="C362" s="222"/>
      <c r="D362" s="222"/>
      <c r="E362" s="222"/>
      <c r="F362" s="222"/>
      <c r="G362" s="222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3.5" customHeight="1">
      <c r="A363" s="214"/>
      <c r="B363" s="222"/>
      <c r="C363" s="222"/>
      <c r="D363" s="222"/>
      <c r="E363" s="222"/>
      <c r="F363" s="222"/>
      <c r="G363" s="222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3.5" customHeight="1">
      <c r="A364" s="214"/>
      <c r="B364" s="222"/>
      <c r="C364" s="222"/>
      <c r="D364" s="222"/>
      <c r="E364" s="222"/>
      <c r="F364" s="222"/>
      <c r="G364" s="222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3.5" customHeight="1">
      <c r="A365" s="214"/>
      <c r="B365" s="222"/>
      <c r="C365" s="222"/>
      <c r="D365" s="222"/>
      <c r="E365" s="222"/>
      <c r="F365" s="222"/>
      <c r="G365" s="222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3.5" customHeight="1">
      <c r="A366" s="214"/>
      <c r="B366" s="222"/>
      <c r="C366" s="222"/>
      <c r="D366" s="222"/>
      <c r="E366" s="222"/>
      <c r="F366" s="222"/>
      <c r="G366" s="222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3.5" customHeight="1">
      <c r="A367" s="214"/>
      <c r="B367" s="222"/>
      <c r="C367" s="222"/>
      <c r="D367" s="222"/>
      <c r="E367" s="222"/>
      <c r="F367" s="222"/>
      <c r="G367" s="222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3.5" customHeight="1">
      <c r="A368" s="214"/>
      <c r="B368" s="222"/>
      <c r="C368" s="222"/>
      <c r="D368" s="222"/>
      <c r="E368" s="222"/>
      <c r="F368" s="222"/>
      <c r="G368" s="222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3.5" customHeight="1">
      <c r="A369" s="214"/>
      <c r="B369" s="222"/>
      <c r="C369" s="222"/>
      <c r="D369" s="222"/>
      <c r="E369" s="222"/>
      <c r="F369" s="222"/>
      <c r="G369" s="222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3.5" customHeight="1">
      <c r="A370" s="214"/>
      <c r="B370" s="222"/>
      <c r="C370" s="222"/>
      <c r="D370" s="222"/>
      <c r="E370" s="222"/>
      <c r="F370" s="222"/>
      <c r="G370" s="222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3.5" customHeight="1">
      <c r="A371" s="214"/>
      <c r="B371" s="222"/>
      <c r="C371" s="222"/>
      <c r="D371" s="222"/>
      <c r="E371" s="222"/>
      <c r="F371" s="222"/>
      <c r="G371" s="222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3.5" customHeight="1">
      <c r="A372" s="214"/>
      <c r="B372" s="222"/>
      <c r="C372" s="222"/>
      <c r="D372" s="222"/>
      <c r="E372" s="222"/>
      <c r="F372" s="222"/>
      <c r="G372" s="222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3.5" customHeight="1">
      <c r="A373" s="214"/>
      <c r="B373" s="222"/>
      <c r="C373" s="222"/>
      <c r="D373" s="222"/>
      <c r="E373" s="222"/>
      <c r="F373" s="222"/>
      <c r="G373" s="222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3.5" customHeight="1">
      <c r="A374" s="214"/>
      <c r="B374" s="222"/>
      <c r="C374" s="222"/>
      <c r="D374" s="222"/>
      <c r="E374" s="222"/>
      <c r="F374" s="222"/>
      <c r="G374" s="222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3.5" customHeight="1">
      <c r="A375" s="214"/>
      <c r="B375" s="222"/>
      <c r="C375" s="222"/>
      <c r="D375" s="222"/>
      <c r="E375" s="222"/>
      <c r="F375" s="222"/>
      <c r="G375" s="222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3.5" customHeight="1">
      <c r="A376" s="214"/>
      <c r="B376" s="222"/>
      <c r="C376" s="222"/>
      <c r="D376" s="222"/>
      <c r="E376" s="222"/>
      <c r="F376" s="222"/>
      <c r="G376" s="222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3.5" customHeight="1">
      <c r="A377" s="214"/>
      <c r="B377" s="222"/>
      <c r="C377" s="222"/>
      <c r="D377" s="222"/>
      <c r="E377" s="222"/>
      <c r="F377" s="222"/>
      <c r="G377" s="222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3.5" customHeight="1">
      <c r="A378" s="214"/>
      <c r="B378" s="222"/>
      <c r="C378" s="222"/>
      <c r="D378" s="222"/>
      <c r="E378" s="222"/>
      <c r="F378" s="222"/>
      <c r="G378" s="222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3.5" customHeight="1">
      <c r="A379" s="214"/>
      <c r="B379" s="222"/>
      <c r="C379" s="222"/>
      <c r="D379" s="222"/>
      <c r="E379" s="222"/>
      <c r="F379" s="222"/>
      <c r="G379" s="222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3.5" customHeight="1">
      <c r="A380" s="214"/>
      <c r="B380" s="222"/>
      <c r="C380" s="222"/>
      <c r="D380" s="222"/>
      <c r="E380" s="222"/>
      <c r="F380" s="222"/>
      <c r="G380" s="222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3.5" customHeight="1">
      <c r="A381" s="214"/>
      <c r="B381" s="222"/>
      <c r="C381" s="222"/>
      <c r="D381" s="222"/>
      <c r="E381" s="222"/>
      <c r="F381" s="222"/>
      <c r="G381" s="222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3.5" customHeight="1">
      <c r="A382" s="214"/>
      <c r="B382" s="222"/>
      <c r="C382" s="222"/>
      <c r="D382" s="222"/>
      <c r="E382" s="222"/>
      <c r="F382" s="222"/>
      <c r="G382" s="222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3.5" customHeight="1">
      <c r="A383" s="214"/>
      <c r="B383" s="222"/>
      <c r="C383" s="222"/>
      <c r="D383" s="222"/>
      <c r="E383" s="222"/>
      <c r="F383" s="222"/>
      <c r="G383" s="222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3.5" customHeight="1">
      <c r="A384" s="214"/>
      <c r="B384" s="222"/>
      <c r="C384" s="222"/>
      <c r="D384" s="222"/>
      <c r="E384" s="222"/>
      <c r="F384" s="222"/>
      <c r="G384" s="222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3.5" customHeight="1">
      <c r="A385" s="214"/>
      <c r="B385" s="222"/>
      <c r="C385" s="222"/>
      <c r="D385" s="222"/>
      <c r="E385" s="222"/>
      <c r="F385" s="222"/>
      <c r="G385" s="222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3.5" customHeight="1">
      <c r="A386" s="214"/>
      <c r="B386" s="222"/>
      <c r="C386" s="222"/>
      <c r="D386" s="222"/>
      <c r="E386" s="222"/>
      <c r="F386" s="222"/>
      <c r="G386" s="222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3.5" customHeight="1">
      <c r="A387" s="214"/>
      <c r="B387" s="222"/>
      <c r="C387" s="222"/>
      <c r="D387" s="222"/>
      <c r="E387" s="222"/>
      <c r="F387" s="222"/>
      <c r="G387" s="222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3.5" customHeight="1">
      <c r="A388" s="214"/>
      <c r="B388" s="222"/>
      <c r="C388" s="222"/>
      <c r="D388" s="222"/>
      <c r="E388" s="222"/>
      <c r="F388" s="222"/>
      <c r="G388" s="222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3.5" customHeight="1">
      <c r="A389" s="214"/>
      <c r="B389" s="222"/>
      <c r="C389" s="222"/>
      <c r="D389" s="222"/>
      <c r="E389" s="222"/>
      <c r="F389" s="222"/>
      <c r="G389" s="222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3.5" customHeight="1">
      <c r="A390" s="214"/>
      <c r="B390" s="222"/>
      <c r="C390" s="222"/>
      <c r="D390" s="222"/>
      <c r="E390" s="222"/>
      <c r="F390" s="222"/>
      <c r="G390" s="222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3.5" customHeight="1">
      <c r="A391" s="214"/>
      <c r="B391" s="222"/>
      <c r="C391" s="222"/>
      <c r="D391" s="222"/>
      <c r="E391" s="222"/>
      <c r="F391" s="222"/>
      <c r="G391" s="222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3.5" customHeight="1">
      <c r="A392" s="214"/>
      <c r="B392" s="222"/>
      <c r="C392" s="222"/>
      <c r="D392" s="222"/>
      <c r="E392" s="222"/>
      <c r="F392" s="222"/>
      <c r="G392" s="222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3.5" customHeight="1">
      <c r="A393" s="214"/>
      <c r="B393" s="222"/>
      <c r="C393" s="222"/>
      <c r="D393" s="222"/>
      <c r="E393" s="222"/>
      <c r="F393" s="222"/>
      <c r="G393" s="222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3.5" customHeight="1">
      <c r="A394" s="214"/>
      <c r="B394" s="222"/>
      <c r="C394" s="222"/>
      <c r="D394" s="222"/>
      <c r="E394" s="222"/>
      <c r="F394" s="222"/>
      <c r="G394" s="222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3.5" customHeight="1">
      <c r="A395" s="214"/>
      <c r="B395" s="222"/>
      <c r="C395" s="222"/>
      <c r="D395" s="222"/>
      <c r="E395" s="222"/>
      <c r="F395" s="222"/>
      <c r="G395" s="222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3.5" customHeight="1">
      <c r="A396" s="214"/>
      <c r="B396" s="222"/>
      <c r="C396" s="222"/>
      <c r="D396" s="222"/>
      <c r="E396" s="222"/>
      <c r="F396" s="222"/>
      <c r="G396" s="222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3.5" customHeight="1">
      <c r="A397" s="214"/>
      <c r="B397" s="222"/>
      <c r="C397" s="222"/>
      <c r="D397" s="222"/>
      <c r="E397" s="222"/>
      <c r="F397" s="222"/>
      <c r="G397" s="222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3.5" customHeight="1">
      <c r="A398" s="214"/>
      <c r="B398" s="222"/>
      <c r="C398" s="222"/>
      <c r="D398" s="222"/>
      <c r="E398" s="222"/>
      <c r="F398" s="222"/>
      <c r="G398" s="222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3.5" customHeight="1">
      <c r="A399" s="214"/>
      <c r="B399" s="222"/>
      <c r="C399" s="222"/>
      <c r="D399" s="222"/>
      <c r="E399" s="222"/>
      <c r="F399" s="222"/>
      <c r="G399" s="222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3.5" customHeight="1">
      <c r="A400" s="214"/>
      <c r="B400" s="222"/>
      <c r="C400" s="222"/>
      <c r="D400" s="222"/>
      <c r="E400" s="222"/>
      <c r="F400" s="222"/>
      <c r="G400" s="222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3.5" customHeight="1">
      <c r="A401" s="214"/>
      <c r="B401" s="222"/>
      <c r="C401" s="222"/>
      <c r="D401" s="222"/>
      <c r="E401" s="222"/>
      <c r="F401" s="222"/>
      <c r="G401" s="222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3.5" customHeight="1">
      <c r="A402" s="214"/>
      <c r="B402" s="222"/>
      <c r="C402" s="222"/>
      <c r="D402" s="222"/>
      <c r="E402" s="222"/>
      <c r="F402" s="222"/>
      <c r="G402" s="222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3.5" customHeight="1">
      <c r="A403" s="214"/>
      <c r="B403" s="222"/>
      <c r="C403" s="222"/>
      <c r="D403" s="222"/>
      <c r="E403" s="222"/>
      <c r="F403" s="222"/>
      <c r="G403" s="222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3.5" customHeight="1">
      <c r="A404" s="214"/>
      <c r="B404" s="222"/>
      <c r="C404" s="222"/>
      <c r="D404" s="222"/>
      <c r="E404" s="222"/>
      <c r="F404" s="222"/>
      <c r="G404" s="222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3.5" customHeight="1">
      <c r="A405" s="214"/>
      <c r="B405" s="222"/>
      <c r="C405" s="222"/>
      <c r="D405" s="222"/>
      <c r="E405" s="222"/>
      <c r="F405" s="222"/>
      <c r="G405" s="222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3.5" customHeight="1">
      <c r="A406" s="214"/>
      <c r="B406" s="222"/>
      <c r="C406" s="222"/>
      <c r="D406" s="222"/>
      <c r="E406" s="222"/>
      <c r="F406" s="222"/>
      <c r="G406" s="222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3.5" customHeight="1">
      <c r="A407" s="214"/>
      <c r="B407" s="222"/>
      <c r="C407" s="222"/>
      <c r="D407" s="222"/>
      <c r="E407" s="222"/>
      <c r="F407" s="222"/>
      <c r="G407" s="222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3.5" customHeight="1">
      <c r="A408" s="214"/>
      <c r="B408" s="222"/>
      <c r="C408" s="222"/>
      <c r="D408" s="222"/>
      <c r="E408" s="222"/>
      <c r="F408" s="222"/>
      <c r="G408" s="222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3.5" customHeight="1">
      <c r="A409" s="214"/>
      <c r="B409" s="222"/>
      <c r="C409" s="222"/>
      <c r="D409" s="222"/>
      <c r="E409" s="222"/>
      <c r="F409" s="222"/>
      <c r="G409" s="222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3.5" customHeight="1">
      <c r="A410" s="214"/>
      <c r="B410" s="222"/>
      <c r="C410" s="222"/>
      <c r="D410" s="222"/>
      <c r="E410" s="222"/>
      <c r="F410" s="222"/>
      <c r="G410" s="222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3.5" customHeight="1">
      <c r="A411" s="214"/>
      <c r="B411" s="222"/>
      <c r="C411" s="222"/>
      <c r="D411" s="222"/>
      <c r="E411" s="222"/>
      <c r="F411" s="222"/>
      <c r="G411" s="222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3.5" customHeight="1">
      <c r="A412" s="214"/>
      <c r="B412" s="222"/>
      <c r="C412" s="222"/>
      <c r="D412" s="222"/>
      <c r="E412" s="222"/>
      <c r="F412" s="222"/>
      <c r="G412" s="222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3.5" customHeight="1">
      <c r="A413" s="214"/>
      <c r="B413" s="222"/>
      <c r="C413" s="222"/>
      <c r="D413" s="222"/>
      <c r="E413" s="222"/>
      <c r="F413" s="222"/>
      <c r="G413" s="222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3.5" customHeight="1">
      <c r="A414" s="214"/>
      <c r="B414" s="222"/>
      <c r="C414" s="222"/>
      <c r="D414" s="222"/>
      <c r="E414" s="222"/>
      <c r="F414" s="222"/>
      <c r="G414" s="222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3.5" customHeight="1">
      <c r="A415" s="214"/>
      <c r="B415" s="222"/>
      <c r="C415" s="222"/>
      <c r="D415" s="222"/>
      <c r="E415" s="222"/>
      <c r="F415" s="222"/>
      <c r="G415" s="222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3.5" customHeight="1">
      <c r="A416" s="214"/>
      <c r="B416" s="222"/>
      <c r="C416" s="222"/>
      <c r="D416" s="222"/>
      <c r="E416" s="222"/>
      <c r="F416" s="222"/>
      <c r="G416" s="222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3.5" customHeight="1">
      <c r="A417" s="214"/>
      <c r="B417" s="222"/>
      <c r="C417" s="222"/>
      <c r="D417" s="222"/>
      <c r="E417" s="222"/>
      <c r="F417" s="222"/>
      <c r="G417" s="222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3.5" customHeight="1">
      <c r="A418" s="214"/>
      <c r="B418" s="222"/>
      <c r="C418" s="222"/>
      <c r="D418" s="222"/>
      <c r="E418" s="222"/>
      <c r="F418" s="222"/>
      <c r="G418" s="222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3.5" customHeight="1">
      <c r="A419" s="214"/>
      <c r="B419" s="222"/>
      <c r="C419" s="222"/>
      <c r="D419" s="222"/>
      <c r="E419" s="222"/>
      <c r="F419" s="222"/>
      <c r="G419" s="222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3.5" customHeight="1">
      <c r="A420" s="214"/>
      <c r="B420" s="222"/>
      <c r="C420" s="222"/>
      <c r="D420" s="222"/>
      <c r="E420" s="222"/>
      <c r="F420" s="222"/>
      <c r="G420" s="222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3.5" customHeight="1">
      <c r="A421" s="214"/>
      <c r="B421" s="222"/>
      <c r="C421" s="222"/>
      <c r="D421" s="222"/>
      <c r="E421" s="222"/>
      <c r="F421" s="222"/>
      <c r="G421" s="222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3.5" customHeight="1">
      <c r="A422" s="214"/>
      <c r="B422" s="222"/>
      <c r="C422" s="222"/>
      <c r="D422" s="222"/>
      <c r="E422" s="222"/>
      <c r="F422" s="222"/>
      <c r="G422" s="222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3.5" customHeight="1">
      <c r="A423" s="214"/>
      <c r="B423" s="222"/>
      <c r="C423" s="222"/>
      <c r="D423" s="222"/>
      <c r="E423" s="222"/>
      <c r="F423" s="222"/>
      <c r="G423" s="222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3.5" customHeight="1">
      <c r="A424" s="214"/>
      <c r="B424" s="222"/>
      <c r="C424" s="222"/>
      <c r="D424" s="222"/>
      <c r="E424" s="222"/>
      <c r="F424" s="222"/>
      <c r="G424" s="222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3.5" customHeight="1">
      <c r="A425" s="214"/>
      <c r="B425" s="222"/>
      <c r="C425" s="222"/>
      <c r="D425" s="222"/>
      <c r="E425" s="222"/>
      <c r="F425" s="222"/>
      <c r="G425" s="222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3.5" customHeight="1">
      <c r="A426" s="214"/>
      <c r="B426" s="222"/>
      <c r="C426" s="222"/>
      <c r="D426" s="222"/>
      <c r="E426" s="222"/>
      <c r="F426" s="222"/>
      <c r="G426" s="222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3.5" customHeight="1">
      <c r="A427" s="214"/>
      <c r="B427" s="222"/>
      <c r="C427" s="222"/>
      <c r="D427" s="222"/>
      <c r="E427" s="222"/>
      <c r="F427" s="222"/>
      <c r="G427" s="222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3.5" customHeight="1">
      <c r="A428" s="214"/>
      <c r="B428" s="222"/>
      <c r="C428" s="222"/>
      <c r="D428" s="222"/>
      <c r="E428" s="222"/>
      <c r="F428" s="222"/>
      <c r="G428" s="222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3.5" customHeight="1">
      <c r="A429" s="214"/>
      <c r="B429" s="222"/>
      <c r="C429" s="222"/>
      <c r="D429" s="222"/>
      <c r="E429" s="222"/>
      <c r="F429" s="222"/>
      <c r="G429" s="222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3.5" customHeight="1">
      <c r="A430" s="214"/>
      <c r="B430" s="222"/>
      <c r="C430" s="222"/>
      <c r="D430" s="222"/>
      <c r="E430" s="222"/>
      <c r="F430" s="222"/>
      <c r="G430" s="222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3.5" customHeight="1">
      <c r="A431" s="214"/>
      <c r="B431" s="222"/>
      <c r="C431" s="222"/>
      <c r="D431" s="222"/>
      <c r="E431" s="222"/>
      <c r="F431" s="222"/>
      <c r="G431" s="222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3.5" customHeight="1">
      <c r="A432" s="214"/>
      <c r="B432" s="222"/>
      <c r="C432" s="222"/>
      <c r="D432" s="222"/>
      <c r="E432" s="222"/>
      <c r="F432" s="222"/>
      <c r="G432" s="222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3.5" customHeight="1">
      <c r="A433" s="214"/>
      <c r="B433" s="222"/>
      <c r="C433" s="222"/>
      <c r="D433" s="222"/>
      <c r="E433" s="222"/>
      <c r="F433" s="222"/>
      <c r="G433" s="222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3.5" customHeight="1">
      <c r="A434" s="214"/>
      <c r="B434" s="222"/>
      <c r="C434" s="222"/>
      <c r="D434" s="222"/>
      <c r="E434" s="222"/>
      <c r="F434" s="222"/>
      <c r="G434" s="222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3.5" customHeight="1">
      <c r="A435" s="214"/>
      <c r="B435" s="222"/>
      <c r="C435" s="222"/>
      <c r="D435" s="222"/>
      <c r="E435" s="222"/>
      <c r="F435" s="222"/>
      <c r="G435" s="222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3.5" customHeight="1">
      <c r="A436" s="214"/>
      <c r="B436" s="222"/>
      <c r="C436" s="222"/>
      <c r="D436" s="222"/>
      <c r="E436" s="222"/>
      <c r="F436" s="222"/>
      <c r="G436" s="222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3.5" customHeight="1">
      <c r="A437" s="214"/>
      <c r="B437" s="222"/>
      <c r="C437" s="222"/>
      <c r="D437" s="222"/>
      <c r="E437" s="222"/>
      <c r="F437" s="222"/>
      <c r="G437" s="222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3.5" customHeight="1">
      <c r="A438" s="214"/>
      <c r="B438" s="222"/>
      <c r="C438" s="222"/>
      <c r="D438" s="222"/>
      <c r="E438" s="222"/>
      <c r="F438" s="222"/>
      <c r="G438" s="222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3.5" customHeight="1">
      <c r="A439" s="214"/>
      <c r="B439" s="222"/>
      <c r="C439" s="222"/>
      <c r="D439" s="222"/>
      <c r="E439" s="222"/>
      <c r="F439" s="222"/>
      <c r="G439" s="222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3.5" customHeight="1">
      <c r="A440" s="214"/>
      <c r="B440" s="222"/>
      <c r="C440" s="222"/>
      <c r="D440" s="222"/>
      <c r="E440" s="222"/>
      <c r="F440" s="222"/>
      <c r="G440" s="222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3.5" customHeight="1">
      <c r="A441" s="214"/>
      <c r="B441" s="222"/>
      <c r="C441" s="222"/>
      <c r="D441" s="222"/>
      <c r="E441" s="222"/>
      <c r="F441" s="222"/>
      <c r="G441" s="222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3.5" customHeight="1">
      <c r="A442" s="214"/>
      <c r="B442" s="222"/>
      <c r="C442" s="222"/>
      <c r="D442" s="222"/>
      <c r="E442" s="222"/>
      <c r="F442" s="222"/>
      <c r="G442" s="222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3.5" customHeight="1">
      <c r="A443" s="214"/>
      <c r="B443" s="222"/>
      <c r="C443" s="222"/>
      <c r="D443" s="222"/>
      <c r="E443" s="222"/>
      <c r="F443" s="222"/>
      <c r="G443" s="222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3.5" customHeight="1">
      <c r="A444" s="214"/>
      <c r="B444" s="222"/>
      <c r="C444" s="222"/>
      <c r="D444" s="222"/>
      <c r="E444" s="222"/>
      <c r="F444" s="222"/>
      <c r="G444" s="222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3.5" customHeight="1">
      <c r="A445" s="214"/>
      <c r="B445" s="222"/>
      <c r="C445" s="222"/>
      <c r="D445" s="222"/>
      <c r="E445" s="222"/>
      <c r="F445" s="222"/>
      <c r="G445" s="222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3.5" customHeight="1">
      <c r="A446" s="214"/>
      <c r="B446" s="222"/>
      <c r="C446" s="222"/>
      <c r="D446" s="222"/>
      <c r="E446" s="222"/>
      <c r="F446" s="222"/>
      <c r="G446" s="222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3.5" customHeight="1">
      <c r="A447" s="214"/>
      <c r="B447" s="222"/>
      <c r="C447" s="222"/>
      <c r="D447" s="222"/>
      <c r="E447" s="222"/>
      <c r="F447" s="222"/>
      <c r="G447" s="222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3.5" customHeight="1">
      <c r="A448" s="214"/>
      <c r="B448" s="222"/>
      <c r="C448" s="222"/>
      <c r="D448" s="222"/>
      <c r="E448" s="222"/>
      <c r="F448" s="222"/>
      <c r="G448" s="222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3.5" customHeight="1">
      <c r="A449" s="214"/>
      <c r="B449" s="222"/>
      <c r="C449" s="222"/>
      <c r="D449" s="222"/>
      <c r="E449" s="222"/>
      <c r="F449" s="222"/>
      <c r="G449" s="222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3.5" customHeight="1">
      <c r="A450" s="214"/>
      <c r="B450" s="222"/>
      <c r="C450" s="222"/>
      <c r="D450" s="222"/>
      <c r="E450" s="222"/>
      <c r="F450" s="222"/>
      <c r="G450" s="222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3.5" customHeight="1">
      <c r="A451" s="214"/>
      <c r="B451" s="222"/>
      <c r="C451" s="222"/>
      <c r="D451" s="222"/>
      <c r="E451" s="222"/>
      <c r="F451" s="222"/>
      <c r="G451" s="222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3.5" customHeight="1">
      <c r="A452" s="214"/>
      <c r="B452" s="222"/>
      <c r="C452" s="222"/>
      <c r="D452" s="222"/>
      <c r="E452" s="222"/>
      <c r="F452" s="222"/>
      <c r="G452" s="222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3.5" customHeight="1">
      <c r="A453" s="214"/>
      <c r="B453" s="222"/>
      <c r="C453" s="222"/>
      <c r="D453" s="222"/>
      <c r="E453" s="222"/>
      <c r="F453" s="222"/>
      <c r="G453" s="222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3.5" customHeight="1">
      <c r="A454" s="214"/>
      <c r="B454" s="222"/>
      <c r="C454" s="222"/>
      <c r="D454" s="222"/>
      <c r="E454" s="222"/>
      <c r="F454" s="222"/>
      <c r="G454" s="222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3.5" customHeight="1">
      <c r="A455" s="214"/>
      <c r="B455" s="222"/>
      <c r="C455" s="222"/>
      <c r="D455" s="222"/>
      <c r="E455" s="222"/>
      <c r="F455" s="222"/>
      <c r="G455" s="222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3.5" customHeight="1">
      <c r="A456" s="214"/>
      <c r="B456" s="222"/>
      <c r="C456" s="222"/>
      <c r="D456" s="222"/>
      <c r="E456" s="222"/>
      <c r="F456" s="222"/>
      <c r="G456" s="222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3.5" customHeight="1">
      <c r="A457" s="214"/>
      <c r="B457" s="222"/>
      <c r="C457" s="222"/>
      <c r="D457" s="222"/>
      <c r="E457" s="222"/>
      <c r="F457" s="222"/>
      <c r="G457" s="222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3.5" customHeight="1">
      <c r="A458" s="214"/>
      <c r="B458" s="222"/>
      <c r="C458" s="222"/>
      <c r="D458" s="222"/>
      <c r="E458" s="222"/>
      <c r="F458" s="222"/>
      <c r="G458" s="222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3.5" customHeight="1">
      <c r="A459" s="214"/>
      <c r="B459" s="222"/>
      <c r="C459" s="222"/>
      <c r="D459" s="222"/>
      <c r="E459" s="222"/>
      <c r="F459" s="222"/>
      <c r="G459" s="222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3.5" customHeight="1">
      <c r="A460" s="214"/>
      <c r="B460" s="222"/>
      <c r="C460" s="222"/>
      <c r="D460" s="222"/>
      <c r="E460" s="222"/>
      <c r="F460" s="222"/>
      <c r="G460" s="222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3.5" customHeight="1">
      <c r="A461" s="214"/>
      <c r="B461" s="222"/>
      <c r="C461" s="222"/>
      <c r="D461" s="222"/>
      <c r="E461" s="222"/>
      <c r="F461" s="222"/>
      <c r="G461" s="222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3.5" customHeight="1">
      <c r="A462" s="214"/>
      <c r="B462" s="222"/>
      <c r="C462" s="222"/>
      <c r="D462" s="222"/>
      <c r="E462" s="222"/>
      <c r="F462" s="222"/>
      <c r="G462" s="222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3.5" customHeight="1">
      <c r="A463" s="214"/>
      <c r="B463" s="222"/>
      <c r="C463" s="222"/>
      <c r="D463" s="222"/>
      <c r="E463" s="222"/>
      <c r="F463" s="222"/>
      <c r="G463" s="222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3.5" customHeight="1">
      <c r="A464" s="214"/>
      <c r="B464" s="222"/>
      <c r="C464" s="222"/>
      <c r="D464" s="222"/>
      <c r="E464" s="222"/>
      <c r="F464" s="222"/>
      <c r="G464" s="222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3.5" customHeight="1">
      <c r="A465" s="214"/>
      <c r="B465" s="222"/>
      <c r="C465" s="222"/>
      <c r="D465" s="222"/>
      <c r="E465" s="222"/>
      <c r="F465" s="222"/>
      <c r="G465" s="222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3.5" customHeight="1">
      <c r="A466" s="214"/>
      <c r="B466" s="222"/>
      <c r="C466" s="222"/>
      <c r="D466" s="222"/>
      <c r="E466" s="222"/>
      <c r="F466" s="222"/>
      <c r="G466" s="222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3.5" customHeight="1">
      <c r="A467" s="214"/>
      <c r="B467" s="222"/>
      <c r="C467" s="222"/>
      <c r="D467" s="222"/>
      <c r="E467" s="222"/>
      <c r="F467" s="222"/>
      <c r="G467" s="222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3.5" customHeight="1">
      <c r="A468" s="214"/>
      <c r="B468" s="222"/>
      <c r="C468" s="222"/>
      <c r="D468" s="222"/>
      <c r="E468" s="222"/>
      <c r="F468" s="222"/>
      <c r="G468" s="222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3.5" customHeight="1">
      <c r="A469" s="214"/>
      <c r="B469" s="222"/>
      <c r="C469" s="222"/>
      <c r="D469" s="222"/>
      <c r="E469" s="222"/>
      <c r="F469" s="222"/>
      <c r="G469" s="222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3.5" customHeight="1">
      <c r="A470" s="214"/>
      <c r="B470" s="222"/>
      <c r="C470" s="222"/>
      <c r="D470" s="222"/>
      <c r="E470" s="222"/>
      <c r="F470" s="222"/>
      <c r="G470" s="222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3.5" customHeight="1">
      <c r="A471" s="214"/>
      <c r="B471" s="222"/>
      <c r="C471" s="222"/>
      <c r="D471" s="222"/>
      <c r="E471" s="222"/>
      <c r="F471" s="222"/>
      <c r="G471" s="222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3.5" customHeight="1">
      <c r="A472" s="214"/>
      <c r="B472" s="222"/>
      <c r="C472" s="222"/>
      <c r="D472" s="222"/>
      <c r="E472" s="222"/>
      <c r="F472" s="222"/>
      <c r="G472" s="222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3.5" customHeight="1">
      <c r="A473" s="214"/>
      <c r="B473" s="222"/>
      <c r="C473" s="222"/>
      <c r="D473" s="222"/>
      <c r="E473" s="222"/>
      <c r="F473" s="222"/>
      <c r="G473" s="222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3.5" customHeight="1">
      <c r="A474" s="214"/>
      <c r="B474" s="222"/>
      <c r="C474" s="222"/>
      <c r="D474" s="222"/>
      <c r="E474" s="222"/>
      <c r="F474" s="222"/>
      <c r="G474" s="222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3.5" customHeight="1">
      <c r="A475" s="214"/>
      <c r="B475" s="222"/>
      <c r="C475" s="222"/>
      <c r="D475" s="222"/>
      <c r="E475" s="222"/>
      <c r="F475" s="222"/>
      <c r="G475" s="222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3.5" customHeight="1">
      <c r="A476" s="214"/>
      <c r="B476" s="222"/>
      <c r="C476" s="222"/>
      <c r="D476" s="222"/>
      <c r="E476" s="222"/>
      <c r="F476" s="222"/>
      <c r="G476" s="222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3.5" customHeight="1">
      <c r="A477" s="214"/>
      <c r="B477" s="222"/>
      <c r="C477" s="222"/>
      <c r="D477" s="222"/>
      <c r="E477" s="222"/>
      <c r="F477" s="222"/>
      <c r="G477" s="222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3.5" customHeight="1">
      <c r="A478" s="214"/>
      <c r="B478" s="222"/>
      <c r="C478" s="222"/>
      <c r="D478" s="222"/>
      <c r="E478" s="222"/>
      <c r="F478" s="222"/>
      <c r="G478" s="222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3.5" customHeight="1">
      <c r="A479" s="214"/>
      <c r="B479" s="222"/>
      <c r="C479" s="222"/>
      <c r="D479" s="222"/>
      <c r="E479" s="222"/>
      <c r="F479" s="222"/>
      <c r="G479" s="222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3.5" customHeight="1">
      <c r="A480" s="214"/>
      <c r="B480" s="222"/>
      <c r="C480" s="222"/>
      <c r="D480" s="222"/>
      <c r="E480" s="222"/>
      <c r="F480" s="222"/>
      <c r="G480" s="222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3.5" customHeight="1">
      <c r="A481" s="214"/>
      <c r="B481" s="222"/>
      <c r="C481" s="222"/>
      <c r="D481" s="222"/>
      <c r="E481" s="222"/>
      <c r="F481" s="222"/>
      <c r="G481" s="222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3.5" customHeight="1">
      <c r="A482" s="214"/>
      <c r="B482" s="222"/>
      <c r="C482" s="222"/>
      <c r="D482" s="222"/>
      <c r="E482" s="222"/>
      <c r="F482" s="222"/>
      <c r="G482" s="222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3.5" customHeight="1">
      <c r="A483" s="214"/>
      <c r="B483" s="222"/>
      <c r="C483" s="222"/>
      <c r="D483" s="222"/>
      <c r="E483" s="222"/>
      <c r="F483" s="222"/>
      <c r="G483" s="222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3.5" customHeight="1">
      <c r="A484" s="214"/>
      <c r="B484" s="222"/>
      <c r="C484" s="222"/>
      <c r="D484" s="222"/>
      <c r="E484" s="222"/>
      <c r="F484" s="222"/>
      <c r="G484" s="222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3.5" customHeight="1">
      <c r="A485" s="214"/>
      <c r="B485" s="222"/>
      <c r="C485" s="222"/>
      <c r="D485" s="222"/>
      <c r="E485" s="222"/>
      <c r="F485" s="222"/>
      <c r="G485" s="222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3.5" customHeight="1">
      <c r="A486" s="214"/>
      <c r="B486" s="222"/>
      <c r="C486" s="222"/>
      <c r="D486" s="222"/>
      <c r="E486" s="222"/>
      <c r="F486" s="222"/>
      <c r="G486" s="222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3.5" customHeight="1">
      <c r="A487" s="214"/>
      <c r="B487" s="222"/>
      <c r="C487" s="222"/>
      <c r="D487" s="222"/>
      <c r="E487" s="222"/>
      <c r="F487" s="222"/>
      <c r="G487" s="222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3.5" customHeight="1">
      <c r="A488" s="214"/>
      <c r="B488" s="222"/>
      <c r="C488" s="222"/>
      <c r="D488" s="222"/>
      <c r="E488" s="222"/>
      <c r="F488" s="222"/>
      <c r="G488" s="222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3.5" customHeight="1">
      <c r="A489" s="214"/>
      <c r="B489" s="222"/>
      <c r="C489" s="222"/>
      <c r="D489" s="222"/>
      <c r="E489" s="222"/>
      <c r="F489" s="222"/>
      <c r="G489" s="222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3.5" customHeight="1">
      <c r="A490" s="214"/>
      <c r="B490" s="222"/>
      <c r="C490" s="222"/>
      <c r="D490" s="222"/>
      <c r="E490" s="222"/>
      <c r="F490" s="222"/>
      <c r="G490" s="222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3.5" customHeight="1">
      <c r="A491" s="214"/>
      <c r="B491" s="222"/>
      <c r="C491" s="222"/>
      <c r="D491" s="222"/>
      <c r="E491" s="222"/>
      <c r="F491" s="222"/>
      <c r="G491" s="222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3.5" customHeight="1">
      <c r="A492" s="214"/>
      <c r="B492" s="222"/>
      <c r="C492" s="222"/>
      <c r="D492" s="222"/>
      <c r="E492" s="222"/>
      <c r="F492" s="222"/>
      <c r="G492" s="222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3.5" customHeight="1">
      <c r="A493" s="214"/>
      <c r="B493" s="222"/>
      <c r="C493" s="222"/>
      <c r="D493" s="222"/>
      <c r="E493" s="222"/>
      <c r="F493" s="222"/>
      <c r="G493" s="222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3.5" customHeight="1">
      <c r="A494" s="214"/>
      <c r="B494" s="222"/>
      <c r="C494" s="222"/>
      <c r="D494" s="222"/>
      <c r="E494" s="222"/>
      <c r="F494" s="222"/>
      <c r="G494" s="222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3.5" customHeight="1">
      <c r="A495" s="214"/>
      <c r="B495" s="222"/>
      <c r="C495" s="222"/>
      <c r="D495" s="222"/>
      <c r="E495" s="222"/>
      <c r="F495" s="222"/>
      <c r="G495" s="222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3.5" customHeight="1">
      <c r="A496" s="214"/>
      <c r="B496" s="222"/>
      <c r="C496" s="222"/>
      <c r="D496" s="222"/>
      <c r="E496" s="222"/>
      <c r="F496" s="222"/>
      <c r="G496" s="222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3.5" customHeight="1">
      <c r="A497" s="214"/>
      <c r="B497" s="222"/>
      <c r="C497" s="222"/>
      <c r="D497" s="222"/>
      <c r="E497" s="222"/>
      <c r="F497" s="222"/>
      <c r="G497" s="222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3.5" customHeight="1">
      <c r="A498" s="214"/>
      <c r="B498" s="222"/>
      <c r="C498" s="222"/>
      <c r="D498" s="222"/>
      <c r="E498" s="222"/>
      <c r="F498" s="222"/>
      <c r="G498" s="222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3.5" customHeight="1">
      <c r="A499" s="214"/>
      <c r="B499" s="222"/>
      <c r="C499" s="222"/>
      <c r="D499" s="222"/>
      <c r="E499" s="222"/>
      <c r="F499" s="222"/>
      <c r="G499" s="222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3.5" customHeight="1">
      <c r="A500" s="214"/>
      <c r="B500" s="222"/>
      <c r="C500" s="222"/>
      <c r="D500" s="222"/>
      <c r="E500" s="222"/>
      <c r="F500" s="222"/>
      <c r="G500" s="222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3.5" customHeight="1">
      <c r="A501" s="214"/>
      <c r="B501" s="222"/>
      <c r="C501" s="222"/>
      <c r="D501" s="222"/>
      <c r="E501" s="222"/>
      <c r="F501" s="222"/>
      <c r="G501" s="222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3.5" customHeight="1">
      <c r="A502" s="214"/>
      <c r="B502" s="222"/>
      <c r="C502" s="222"/>
      <c r="D502" s="222"/>
      <c r="E502" s="222"/>
      <c r="F502" s="222"/>
      <c r="G502" s="222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3.5" customHeight="1">
      <c r="A503" s="214"/>
      <c r="B503" s="222"/>
      <c r="C503" s="222"/>
      <c r="D503" s="222"/>
      <c r="E503" s="222"/>
      <c r="F503" s="222"/>
      <c r="G503" s="222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3.5" customHeight="1">
      <c r="A504" s="214"/>
      <c r="B504" s="222"/>
      <c r="C504" s="222"/>
      <c r="D504" s="222"/>
      <c r="E504" s="222"/>
      <c r="F504" s="222"/>
      <c r="G504" s="222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3.5" customHeight="1">
      <c r="A505" s="214"/>
      <c r="B505" s="222"/>
      <c r="C505" s="222"/>
      <c r="D505" s="222"/>
      <c r="E505" s="222"/>
      <c r="F505" s="222"/>
      <c r="G505" s="222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3.5" customHeight="1">
      <c r="A506" s="214"/>
      <c r="B506" s="222"/>
      <c r="C506" s="222"/>
      <c r="D506" s="222"/>
      <c r="E506" s="222"/>
      <c r="F506" s="222"/>
      <c r="G506" s="222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3.5" customHeight="1">
      <c r="A507" s="214"/>
      <c r="B507" s="222"/>
      <c r="C507" s="222"/>
      <c r="D507" s="222"/>
      <c r="E507" s="222"/>
      <c r="F507" s="222"/>
      <c r="G507" s="222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3.5" customHeight="1">
      <c r="A508" s="214"/>
      <c r="B508" s="222"/>
      <c r="C508" s="222"/>
      <c r="D508" s="222"/>
      <c r="E508" s="222"/>
      <c r="F508" s="222"/>
      <c r="G508" s="222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3.5" customHeight="1">
      <c r="A509" s="214"/>
      <c r="B509" s="222"/>
      <c r="C509" s="222"/>
      <c r="D509" s="222"/>
      <c r="E509" s="222"/>
      <c r="F509" s="222"/>
      <c r="G509" s="222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3.5" customHeight="1">
      <c r="A510" s="214"/>
      <c r="B510" s="222"/>
      <c r="C510" s="222"/>
      <c r="D510" s="222"/>
      <c r="E510" s="222"/>
      <c r="F510" s="222"/>
      <c r="G510" s="222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3.5" customHeight="1">
      <c r="A511" s="214"/>
      <c r="B511" s="222"/>
      <c r="C511" s="222"/>
      <c r="D511" s="222"/>
      <c r="E511" s="222"/>
      <c r="F511" s="222"/>
      <c r="G511" s="222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3.5" customHeight="1">
      <c r="A512" s="214"/>
      <c r="B512" s="222"/>
      <c r="C512" s="222"/>
      <c r="D512" s="222"/>
      <c r="E512" s="222"/>
      <c r="F512" s="222"/>
      <c r="G512" s="222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3.5" customHeight="1">
      <c r="A513" s="214"/>
      <c r="B513" s="222"/>
      <c r="C513" s="222"/>
      <c r="D513" s="222"/>
      <c r="E513" s="222"/>
      <c r="F513" s="222"/>
      <c r="G513" s="222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3.5" customHeight="1">
      <c r="A514" s="214"/>
      <c r="B514" s="222"/>
      <c r="C514" s="222"/>
      <c r="D514" s="222"/>
      <c r="E514" s="222"/>
      <c r="F514" s="222"/>
      <c r="G514" s="222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3.5" customHeight="1">
      <c r="A515" s="214"/>
      <c r="B515" s="222"/>
      <c r="C515" s="222"/>
      <c r="D515" s="222"/>
      <c r="E515" s="222"/>
      <c r="F515" s="222"/>
      <c r="G515" s="222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3.5" customHeight="1">
      <c r="A516" s="214"/>
      <c r="B516" s="222"/>
      <c r="C516" s="222"/>
      <c r="D516" s="222"/>
      <c r="E516" s="222"/>
      <c r="F516" s="222"/>
      <c r="G516" s="222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3.5" customHeight="1">
      <c r="A517" s="214"/>
      <c r="B517" s="222"/>
      <c r="C517" s="222"/>
      <c r="D517" s="222"/>
      <c r="E517" s="222"/>
      <c r="F517" s="222"/>
      <c r="G517" s="222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3.5" customHeight="1">
      <c r="A518" s="214"/>
      <c r="B518" s="222"/>
      <c r="C518" s="222"/>
      <c r="D518" s="222"/>
      <c r="E518" s="222"/>
      <c r="F518" s="222"/>
      <c r="G518" s="222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3.5" customHeight="1">
      <c r="A519" s="214"/>
      <c r="B519" s="222"/>
      <c r="C519" s="222"/>
      <c r="D519" s="222"/>
      <c r="E519" s="222"/>
      <c r="F519" s="222"/>
      <c r="G519" s="222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3.5" customHeight="1">
      <c r="A520" s="214"/>
      <c r="B520" s="222"/>
      <c r="C520" s="222"/>
      <c r="D520" s="222"/>
      <c r="E520" s="222"/>
      <c r="F520" s="222"/>
      <c r="G520" s="222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3.5" customHeight="1">
      <c r="A521" s="214"/>
      <c r="B521" s="222"/>
      <c r="C521" s="222"/>
      <c r="D521" s="222"/>
      <c r="E521" s="222"/>
      <c r="F521" s="222"/>
      <c r="G521" s="222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3.5" customHeight="1">
      <c r="A522" s="214"/>
      <c r="B522" s="222"/>
      <c r="C522" s="222"/>
      <c r="D522" s="222"/>
      <c r="E522" s="222"/>
      <c r="F522" s="222"/>
      <c r="G522" s="222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3.5" customHeight="1">
      <c r="A523" s="214"/>
      <c r="B523" s="222"/>
      <c r="C523" s="222"/>
      <c r="D523" s="222"/>
      <c r="E523" s="222"/>
      <c r="F523" s="222"/>
      <c r="G523" s="222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3.5" customHeight="1">
      <c r="A524" s="214"/>
      <c r="B524" s="222"/>
      <c r="C524" s="222"/>
      <c r="D524" s="222"/>
      <c r="E524" s="222"/>
      <c r="F524" s="222"/>
      <c r="G524" s="222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3.5" customHeight="1">
      <c r="A525" s="214"/>
      <c r="B525" s="222"/>
      <c r="C525" s="222"/>
      <c r="D525" s="222"/>
      <c r="E525" s="222"/>
      <c r="F525" s="222"/>
      <c r="G525" s="222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3.5" customHeight="1">
      <c r="A526" s="214"/>
      <c r="B526" s="222"/>
      <c r="C526" s="222"/>
      <c r="D526" s="222"/>
      <c r="E526" s="222"/>
      <c r="F526" s="222"/>
      <c r="G526" s="222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3.5" customHeight="1">
      <c r="A527" s="214"/>
      <c r="B527" s="222"/>
      <c r="C527" s="222"/>
      <c r="D527" s="222"/>
      <c r="E527" s="222"/>
      <c r="F527" s="222"/>
      <c r="G527" s="222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3.5" customHeight="1">
      <c r="A528" s="214"/>
      <c r="B528" s="222"/>
      <c r="C528" s="222"/>
      <c r="D528" s="222"/>
      <c r="E528" s="222"/>
      <c r="F528" s="222"/>
      <c r="G528" s="222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3.5" customHeight="1">
      <c r="A529" s="214"/>
      <c r="B529" s="222"/>
      <c r="C529" s="222"/>
      <c r="D529" s="222"/>
      <c r="E529" s="222"/>
      <c r="F529" s="222"/>
      <c r="G529" s="222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3.5" customHeight="1">
      <c r="A530" s="214"/>
      <c r="B530" s="222"/>
      <c r="C530" s="222"/>
      <c r="D530" s="222"/>
      <c r="E530" s="222"/>
      <c r="F530" s="222"/>
      <c r="G530" s="222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3.5" customHeight="1">
      <c r="A531" s="214"/>
      <c r="B531" s="222"/>
      <c r="C531" s="222"/>
      <c r="D531" s="222"/>
      <c r="E531" s="222"/>
      <c r="F531" s="222"/>
      <c r="G531" s="222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3.5" customHeight="1">
      <c r="A532" s="214"/>
      <c r="B532" s="222"/>
      <c r="C532" s="222"/>
      <c r="D532" s="222"/>
      <c r="E532" s="222"/>
      <c r="F532" s="222"/>
      <c r="G532" s="222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3.5" customHeight="1">
      <c r="A533" s="214"/>
      <c r="B533" s="222"/>
      <c r="C533" s="222"/>
      <c r="D533" s="222"/>
      <c r="E533" s="222"/>
      <c r="F533" s="222"/>
      <c r="G533" s="222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3.5" customHeight="1">
      <c r="A534" s="214"/>
      <c r="B534" s="222"/>
      <c r="C534" s="222"/>
      <c r="D534" s="222"/>
      <c r="E534" s="222"/>
      <c r="F534" s="222"/>
      <c r="G534" s="222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3.5" customHeight="1">
      <c r="A535" s="214"/>
      <c r="B535" s="222"/>
      <c r="C535" s="222"/>
      <c r="D535" s="222"/>
      <c r="E535" s="222"/>
      <c r="F535" s="222"/>
      <c r="G535" s="222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3.5" customHeight="1">
      <c r="A536" s="214"/>
      <c r="B536" s="222"/>
      <c r="C536" s="222"/>
      <c r="D536" s="222"/>
      <c r="E536" s="222"/>
      <c r="F536" s="222"/>
      <c r="G536" s="222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3.5" customHeight="1">
      <c r="A537" s="214"/>
      <c r="B537" s="222"/>
      <c r="C537" s="222"/>
      <c r="D537" s="222"/>
      <c r="E537" s="222"/>
      <c r="F537" s="222"/>
      <c r="G537" s="222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3.5" customHeight="1">
      <c r="A538" s="214"/>
      <c r="B538" s="222"/>
      <c r="C538" s="222"/>
      <c r="D538" s="222"/>
      <c r="E538" s="222"/>
      <c r="F538" s="222"/>
      <c r="G538" s="222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3.5" customHeight="1">
      <c r="A539" s="214"/>
      <c r="B539" s="222"/>
      <c r="C539" s="222"/>
      <c r="D539" s="222"/>
      <c r="E539" s="222"/>
      <c r="F539" s="222"/>
      <c r="G539" s="222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3.5" customHeight="1">
      <c r="A540" s="214"/>
      <c r="B540" s="222"/>
      <c r="C540" s="222"/>
      <c r="D540" s="222"/>
      <c r="E540" s="222"/>
      <c r="F540" s="222"/>
      <c r="G540" s="222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3.5" customHeight="1">
      <c r="A541" s="214"/>
      <c r="B541" s="222"/>
      <c r="C541" s="222"/>
      <c r="D541" s="222"/>
      <c r="E541" s="222"/>
      <c r="F541" s="222"/>
      <c r="G541" s="222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3.5" customHeight="1">
      <c r="A542" s="214"/>
      <c r="B542" s="222"/>
      <c r="C542" s="222"/>
      <c r="D542" s="222"/>
      <c r="E542" s="222"/>
      <c r="F542" s="222"/>
      <c r="G542" s="222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3.5" customHeight="1">
      <c r="A543" s="214"/>
      <c r="B543" s="222"/>
      <c r="C543" s="222"/>
      <c r="D543" s="222"/>
      <c r="E543" s="222"/>
      <c r="F543" s="222"/>
      <c r="G543" s="222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3.5" customHeight="1">
      <c r="A544" s="214"/>
      <c r="B544" s="222"/>
      <c r="C544" s="222"/>
      <c r="D544" s="222"/>
      <c r="E544" s="222"/>
      <c r="F544" s="222"/>
      <c r="G544" s="222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3.5" customHeight="1">
      <c r="A545" s="214"/>
      <c r="B545" s="222"/>
      <c r="C545" s="222"/>
      <c r="D545" s="222"/>
      <c r="E545" s="222"/>
      <c r="F545" s="222"/>
      <c r="G545" s="222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3.5" customHeight="1">
      <c r="A546" s="214"/>
      <c r="B546" s="222"/>
      <c r="C546" s="222"/>
      <c r="D546" s="222"/>
      <c r="E546" s="222"/>
      <c r="F546" s="222"/>
      <c r="G546" s="222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3.5" customHeight="1">
      <c r="A547" s="214"/>
      <c r="B547" s="222"/>
      <c r="C547" s="222"/>
      <c r="D547" s="222"/>
      <c r="E547" s="222"/>
      <c r="F547" s="222"/>
      <c r="G547" s="222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3.5" customHeight="1">
      <c r="A548" s="214"/>
      <c r="B548" s="222"/>
      <c r="C548" s="222"/>
      <c r="D548" s="222"/>
      <c r="E548" s="222"/>
      <c r="F548" s="222"/>
      <c r="G548" s="222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3.5" customHeight="1">
      <c r="A549" s="214"/>
      <c r="B549" s="222"/>
      <c r="C549" s="222"/>
      <c r="D549" s="222"/>
      <c r="E549" s="222"/>
      <c r="F549" s="222"/>
      <c r="G549" s="222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3.5" customHeight="1">
      <c r="A550" s="214"/>
      <c r="B550" s="222"/>
      <c r="C550" s="222"/>
      <c r="D550" s="222"/>
      <c r="E550" s="222"/>
      <c r="F550" s="222"/>
      <c r="G550" s="222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3.5" customHeight="1">
      <c r="A551" s="214"/>
      <c r="B551" s="222"/>
      <c r="C551" s="222"/>
      <c r="D551" s="222"/>
      <c r="E551" s="222"/>
      <c r="F551" s="222"/>
      <c r="G551" s="222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3.5" customHeight="1">
      <c r="A552" s="214"/>
      <c r="B552" s="222"/>
      <c r="C552" s="222"/>
      <c r="D552" s="222"/>
      <c r="E552" s="222"/>
      <c r="F552" s="222"/>
      <c r="G552" s="222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3.5" customHeight="1">
      <c r="A553" s="214"/>
      <c r="B553" s="222"/>
      <c r="C553" s="222"/>
      <c r="D553" s="222"/>
      <c r="E553" s="222"/>
      <c r="F553" s="222"/>
      <c r="G553" s="222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3.5" customHeight="1">
      <c r="A554" s="214"/>
      <c r="B554" s="222"/>
      <c r="C554" s="222"/>
      <c r="D554" s="222"/>
      <c r="E554" s="222"/>
      <c r="F554" s="222"/>
      <c r="G554" s="222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3.5" customHeight="1">
      <c r="A555" s="214"/>
      <c r="B555" s="222"/>
      <c r="C555" s="222"/>
      <c r="D555" s="222"/>
      <c r="E555" s="222"/>
      <c r="F555" s="222"/>
      <c r="G555" s="222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3.5" customHeight="1">
      <c r="A556" s="214"/>
      <c r="B556" s="222"/>
      <c r="C556" s="222"/>
      <c r="D556" s="222"/>
      <c r="E556" s="222"/>
      <c r="F556" s="222"/>
      <c r="G556" s="222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3.5" customHeight="1">
      <c r="A557" s="214"/>
      <c r="B557" s="222"/>
      <c r="C557" s="222"/>
      <c r="D557" s="222"/>
      <c r="E557" s="222"/>
      <c r="F557" s="222"/>
      <c r="G557" s="222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3.5" customHeight="1">
      <c r="A558" s="214"/>
      <c r="B558" s="222"/>
      <c r="C558" s="222"/>
      <c r="D558" s="222"/>
      <c r="E558" s="222"/>
      <c r="F558" s="222"/>
      <c r="G558" s="222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3.5" customHeight="1">
      <c r="A559" s="214"/>
      <c r="B559" s="222"/>
      <c r="C559" s="222"/>
      <c r="D559" s="222"/>
      <c r="E559" s="222"/>
      <c r="F559" s="222"/>
      <c r="G559" s="222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3.5" customHeight="1">
      <c r="A560" s="214"/>
      <c r="B560" s="222"/>
      <c r="C560" s="222"/>
      <c r="D560" s="222"/>
      <c r="E560" s="222"/>
      <c r="F560" s="222"/>
      <c r="G560" s="222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3.5" customHeight="1">
      <c r="A561" s="214"/>
      <c r="B561" s="222"/>
      <c r="C561" s="222"/>
      <c r="D561" s="222"/>
      <c r="E561" s="222"/>
      <c r="F561" s="222"/>
      <c r="G561" s="222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3.5" customHeight="1">
      <c r="A562" s="214"/>
      <c r="B562" s="222"/>
      <c r="C562" s="222"/>
      <c r="D562" s="222"/>
      <c r="E562" s="222"/>
      <c r="F562" s="222"/>
      <c r="G562" s="222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3.5" customHeight="1">
      <c r="A563" s="214"/>
      <c r="B563" s="222"/>
      <c r="C563" s="222"/>
      <c r="D563" s="222"/>
      <c r="E563" s="222"/>
      <c r="F563" s="222"/>
      <c r="G563" s="222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3.5" customHeight="1">
      <c r="A564" s="214"/>
      <c r="B564" s="222"/>
      <c r="C564" s="222"/>
      <c r="D564" s="222"/>
      <c r="E564" s="222"/>
      <c r="F564" s="222"/>
      <c r="G564" s="222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3.5" customHeight="1">
      <c r="A565" s="214"/>
      <c r="B565" s="222"/>
      <c r="C565" s="222"/>
      <c r="D565" s="222"/>
      <c r="E565" s="222"/>
      <c r="F565" s="222"/>
      <c r="G565" s="222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3.5" customHeight="1">
      <c r="A566" s="214"/>
      <c r="B566" s="222"/>
      <c r="C566" s="222"/>
      <c r="D566" s="222"/>
      <c r="E566" s="222"/>
      <c r="F566" s="222"/>
      <c r="G566" s="222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3.5" customHeight="1">
      <c r="A567" s="214"/>
      <c r="B567" s="222"/>
      <c r="C567" s="222"/>
      <c r="D567" s="222"/>
      <c r="E567" s="222"/>
      <c r="F567" s="222"/>
      <c r="G567" s="222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3.5" customHeight="1">
      <c r="A568" s="214"/>
      <c r="B568" s="222"/>
      <c r="C568" s="222"/>
      <c r="D568" s="222"/>
      <c r="E568" s="222"/>
      <c r="F568" s="222"/>
      <c r="G568" s="222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3.5" customHeight="1">
      <c r="A569" s="214"/>
      <c r="B569" s="222"/>
      <c r="C569" s="222"/>
      <c r="D569" s="222"/>
      <c r="E569" s="222"/>
      <c r="F569" s="222"/>
      <c r="G569" s="222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3.5" customHeight="1">
      <c r="A570" s="214"/>
      <c r="B570" s="222"/>
      <c r="C570" s="222"/>
      <c r="D570" s="222"/>
      <c r="E570" s="222"/>
      <c r="F570" s="222"/>
      <c r="G570" s="222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3.5" customHeight="1">
      <c r="A571" s="214"/>
      <c r="B571" s="222"/>
      <c r="C571" s="222"/>
      <c r="D571" s="222"/>
      <c r="E571" s="222"/>
      <c r="F571" s="222"/>
      <c r="G571" s="222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3.5" customHeight="1">
      <c r="A572" s="214"/>
      <c r="B572" s="222"/>
      <c r="C572" s="222"/>
      <c r="D572" s="222"/>
      <c r="E572" s="222"/>
      <c r="F572" s="222"/>
      <c r="G572" s="222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3.5" customHeight="1">
      <c r="A573" s="214"/>
      <c r="B573" s="222"/>
      <c r="C573" s="222"/>
      <c r="D573" s="222"/>
      <c r="E573" s="222"/>
      <c r="F573" s="222"/>
      <c r="G573" s="222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3.5" customHeight="1">
      <c r="A574" s="214"/>
      <c r="B574" s="222"/>
      <c r="C574" s="222"/>
      <c r="D574" s="222"/>
      <c r="E574" s="222"/>
      <c r="F574" s="222"/>
      <c r="G574" s="222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3.5" customHeight="1">
      <c r="A575" s="214"/>
      <c r="B575" s="222"/>
      <c r="C575" s="222"/>
      <c r="D575" s="222"/>
      <c r="E575" s="222"/>
      <c r="F575" s="222"/>
      <c r="G575" s="222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3.5" customHeight="1">
      <c r="A576" s="214"/>
      <c r="B576" s="222"/>
      <c r="C576" s="222"/>
      <c r="D576" s="222"/>
      <c r="E576" s="222"/>
      <c r="F576" s="222"/>
      <c r="G576" s="222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3.5" customHeight="1">
      <c r="A577" s="214"/>
      <c r="B577" s="222"/>
      <c r="C577" s="222"/>
      <c r="D577" s="222"/>
      <c r="E577" s="222"/>
      <c r="F577" s="222"/>
      <c r="G577" s="222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3.5" customHeight="1">
      <c r="A578" s="214"/>
      <c r="B578" s="222"/>
      <c r="C578" s="222"/>
      <c r="D578" s="222"/>
      <c r="E578" s="222"/>
      <c r="F578" s="222"/>
      <c r="G578" s="222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3.5" customHeight="1">
      <c r="A579" s="214"/>
      <c r="B579" s="222"/>
      <c r="C579" s="222"/>
      <c r="D579" s="222"/>
      <c r="E579" s="222"/>
      <c r="F579" s="222"/>
      <c r="G579" s="222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3.5" customHeight="1">
      <c r="A580" s="214"/>
      <c r="B580" s="222"/>
      <c r="C580" s="222"/>
      <c r="D580" s="222"/>
      <c r="E580" s="222"/>
      <c r="F580" s="222"/>
      <c r="G580" s="222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3.5" customHeight="1">
      <c r="A581" s="214"/>
      <c r="B581" s="222"/>
      <c r="C581" s="222"/>
      <c r="D581" s="222"/>
      <c r="E581" s="222"/>
      <c r="F581" s="222"/>
      <c r="G581" s="222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3.5" customHeight="1">
      <c r="A582" s="214"/>
      <c r="B582" s="222"/>
      <c r="C582" s="222"/>
      <c r="D582" s="222"/>
      <c r="E582" s="222"/>
      <c r="F582" s="222"/>
      <c r="G582" s="222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3.5" customHeight="1">
      <c r="A583" s="214"/>
      <c r="B583" s="222"/>
      <c r="C583" s="222"/>
      <c r="D583" s="222"/>
      <c r="E583" s="222"/>
      <c r="F583" s="222"/>
      <c r="G583" s="222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3.5" customHeight="1">
      <c r="A584" s="214"/>
      <c r="B584" s="222"/>
      <c r="C584" s="222"/>
      <c r="D584" s="222"/>
      <c r="E584" s="222"/>
      <c r="F584" s="222"/>
      <c r="G584" s="222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3.5" customHeight="1">
      <c r="A585" s="214"/>
      <c r="B585" s="222"/>
      <c r="C585" s="222"/>
      <c r="D585" s="222"/>
      <c r="E585" s="222"/>
      <c r="F585" s="222"/>
      <c r="G585" s="222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3.5" customHeight="1">
      <c r="A586" s="214"/>
      <c r="B586" s="222"/>
      <c r="C586" s="222"/>
      <c r="D586" s="222"/>
      <c r="E586" s="222"/>
      <c r="F586" s="222"/>
      <c r="G586" s="222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3.5" customHeight="1">
      <c r="A587" s="214"/>
      <c r="B587" s="222"/>
      <c r="C587" s="222"/>
      <c r="D587" s="222"/>
      <c r="E587" s="222"/>
      <c r="F587" s="222"/>
      <c r="G587" s="222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3.5" customHeight="1">
      <c r="A588" s="214"/>
      <c r="B588" s="222"/>
      <c r="C588" s="222"/>
      <c r="D588" s="222"/>
      <c r="E588" s="222"/>
      <c r="F588" s="222"/>
      <c r="G588" s="222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3.5" customHeight="1">
      <c r="A589" s="214"/>
      <c r="B589" s="222"/>
      <c r="C589" s="222"/>
      <c r="D589" s="222"/>
      <c r="E589" s="222"/>
      <c r="F589" s="222"/>
      <c r="G589" s="222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3.5" customHeight="1">
      <c r="A590" s="214"/>
      <c r="B590" s="222"/>
      <c r="C590" s="222"/>
      <c r="D590" s="222"/>
      <c r="E590" s="222"/>
      <c r="F590" s="222"/>
      <c r="G590" s="222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3.5" customHeight="1">
      <c r="A591" s="214"/>
      <c r="B591" s="222"/>
      <c r="C591" s="222"/>
      <c r="D591" s="222"/>
      <c r="E591" s="222"/>
      <c r="F591" s="222"/>
      <c r="G591" s="222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3.5" customHeight="1">
      <c r="A592" s="214"/>
      <c r="B592" s="222"/>
      <c r="C592" s="222"/>
      <c r="D592" s="222"/>
      <c r="E592" s="222"/>
      <c r="F592" s="222"/>
      <c r="G592" s="222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3.5" customHeight="1">
      <c r="A593" s="214"/>
      <c r="B593" s="222"/>
      <c r="C593" s="222"/>
      <c r="D593" s="222"/>
      <c r="E593" s="222"/>
      <c r="F593" s="222"/>
      <c r="G593" s="222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3.5" customHeight="1">
      <c r="A594" s="214"/>
      <c r="B594" s="222"/>
      <c r="C594" s="222"/>
      <c r="D594" s="222"/>
      <c r="E594" s="222"/>
      <c r="F594" s="222"/>
      <c r="G594" s="222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3.5" customHeight="1">
      <c r="A595" s="214"/>
      <c r="B595" s="222"/>
      <c r="C595" s="222"/>
      <c r="D595" s="222"/>
      <c r="E595" s="222"/>
      <c r="F595" s="222"/>
      <c r="G595" s="222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3.5" customHeight="1">
      <c r="A596" s="214"/>
      <c r="B596" s="222"/>
      <c r="C596" s="222"/>
      <c r="D596" s="222"/>
      <c r="E596" s="222"/>
      <c r="F596" s="222"/>
      <c r="G596" s="222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3.5" customHeight="1">
      <c r="A597" s="214"/>
      <c r="B597" s="222"/>
      <c r="C597" s="222"/>
      <c r="D597" s="222"/>
      <c r="E597" s="222"/>
      <c r="F597" s="222"/>
      <c r="G597" s="222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3.5" customHeight="1">
      <c r="A598" s="214"/>
      <c r="B598" s="222"/>
      <c r="C598" s="222"/>
      <c r="D598" s="222"/>
      <c r="E598" s="222"/>
      <c r="F598" s="222"/>
      <c r="G598" s="222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3.5" customHeight="1">
      <c r="A599" s="214"/>
      <c r="B599" s="222"/>
      <c r="C599" s="222"/>
      <c r="D599" s="222"/>
      <c r="E599" s="222"/>
      <c r="F599" s="222"/>
      <c r="G599" s="222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3.5" customHeight="1">
      <c r="A600" s="214"/>
      <c r="B600" s="222"/>
      <c r="C600" s="222"/>
      <c r="D600" s="222"/>
      <c r="E600" s="222"/>
      <c r="F600" s="222"/>
      <c r="G600" s="222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3.5" customHeight="1">
      <c r="A601" s="214"/>
      <c r="B601" s="222"/>
      <c r="C601" s="222"/>
      <c r="D601" s="222"/>
      <c r="E601" s="222"/>
      <c r="F601" s="222"/>
      <c r="G601" s="222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3.5" customHeight="1">
      <c r="A602" s="214"/>
      <c r="B602" s="222"/>
      <c r="C602" s="222"/>
      <c r="D602" s="222"/>
      <c r="E602" s="222"/>
      <c r="F602" s="222"/>
      <c r="G602" s="222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3.5" customHeight="1">
      <c r="A603" s="214"/>
      <c r="B603" s="222"/>
      <c r="C603" s="222"/>
      <c r="D603" s="222"/>
      <c r="E603" s="222"/>
      <c r="F603" s="222"/>
      <c r="G603" s="222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3.5" customHeight="1">
      <c r="A604" s="214"/>
      <c r="B604" s="222"/>
      <c r="C604" s="222"/>
      <c r="D604" s="222"/>
      <c r="E604" s="222"/>
      <c r="F604" s="222"/>
      <c r="G604" s="222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3.5" customHeight="1">
      <c r="A605" s="214"/>
      <c r="B605" s="222"/>
      <c r="C605" s="222"/>
      <c r="D605" s="222"/>
      <c r="E605" s="222"/>
      <c r="F605" s="222"/>
      <c r="G605" s="222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3.5" customHeight="1">
      <c r="A606" s="214"/>
      <c r="B606" s="222"/>
      <c r="C606" s="222"/>
      <c r="D606" s="222"/>
      <c r="E606" s="222"/>
      <c r="F606" s="222"/>
      <c r="G606" s="222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3.5" customHeight="1">
      <c r="A607" s="214"/>
      <c r="B607" s="222"/>
      <c r="C607" s="222"/>
      <c r="D607" s="222"/>
      <c r="E607" s="222"/>
      <c r="F607" s="222"/>
      <c r="G607" s="222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3.5" customHeight="1">
      <c r="A608" s="214"/>
      <c r="B608" s="222"/>
      <c r="C608" s="222"/>
      <c r="D608" s="222"/>
      <c r="E608" s="222"/>
      <c r="F608" s="222"/>
      <c r="G608" s="222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3.5" customHeight="1">
      <c r="A609" s="214"/>
      <c r="B609" s="222"/>
      <c r="C609" s="222"/>
      <c r="D609" s="222"/>
      <c r="E609" s="222"/>
      <c r="F609" s="222"/>
      <c r="G609" s="222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3.5" customHeight="1">
      <c r="A610" s="214"/>
      <c r="B610" s="222"/>
      <c r="C610" s="222"/>
      <c r="D610" s="222"/>
      <c r="E610" s="222"/>
      <c r="F610" s="222"/>
      <c r="G610" s="222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3.5" customHeight="1">
      <c r="A611" s="214"/>
      <c r="B611" s="222"/>
      <c r="C611" s="222"/>
      <c r="D611" s="222"/>
      <c r="E611" s="222"/>
      <c r="F611" s="222"/>
      <c r="G611" s="222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3.5" customHeight="1">
      <c r="A612" s="214"/>
      <c r="B612" s="222"/>
      <c r="C612" s="222"/>
      <c r="D612" s="222"/>
      <c r="E612" s="222"/>
      <c r="F612" s="222"/>
      <c r="G612" s="222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3.5" customHeight="1">
      <c r="A613" s="214"/>
      <c r="B613" s="222"/>
      <c r="C613" s="222"/>
      <c r="D613" s="222"/>
      <c r="E613" s="222"/>
      <c r="F613" s="222"/>
      <c r="G613" s="222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3.5" customHeight="1">
      <c r="A614" s="214"/>
      <c r="B614" s="222"/>
      <c r="C614" s="222"/>
      <c r="D614" s="222"/>
      <c r="E614" s="222"/>
      <c r="F614" s="222"/>
      <c r="G614" s="222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3.5" customHeight="1">
      <c r="A615" s="214"/>
      <c r="B615" s="222"/>
      <c r="C615" s="222"/>
      <c r="D615" s="222"/>
      <c r="E615" s="222"/>
      <c r="F615" s="222"/>
      <c r="G615" s="222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3.5" customHeight="1">
      <c r="A616" s="214"/>
      <c r="B616" s="222"/>
      <c r="C616" s="222"/>
      <c r="D616" s="222"/>
      <c r="E616" s="222"/>
      <c r="F616" s="222"/>
      <c r="G616" s="222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3.5" customHeight="1">
      <c r="A617" s="214"/>
      <c r="B617" s="222"/>
      <c r="C617" s="222"/>
      <c r="D617" s="222"/>
      <c r="E617" s="222"/>
      <c r="F617" s="222"/>
      <c r="G617" s="222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3.5" customHeight="1">
      <c r="A618" s="214"/>
      <c r="B618" s="222"/>
      <c r="C618" s="222"/>
      <c r="D618" s="222"/>
      <c r="E618" s="222"/>
      <c r="F618" s="222"/>
      <c r="G618" s="222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3.5" customHeight="1">
      <c r="A619" s="214"/>
      <c r="B619" s="222"/>
      <c r="C619" s="222"/>
      <c r="D619" s="222"/>
      <c r="E619" s="222"/>
      <c r="F619" s="222"/>
      <c r="G619" s="222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3.5" customHeight="1">
      <c r="A620" s="214"/>
      <c r="B620" s="222"/>
      <c r="C620" s="222"/>
      <c r="D620" s="222"/>
      <c r="E620" s="222"/>
      <c r="F620" s="222"/>
      <c r="G620" s="222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3.5" customHeight="1">
      <c r="A621" s="214"/>
      <c r="B621" s="222"/>
      <c r="C621" s="222"/>
      <c r="D621" s="222"/>
      <c r="E621" s="222"/>
      <c r="F621" s="222"/>
      <c r="G621" s="222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3.5" customHeight="1">
      <c r="A622" s="214"/>
      <c r="B622" s="222"/>
      <c r="C622" s="222"/>
      <c r="D622" s="222"/>
      <c r="E622" s="222"/>
      <c r="F622" s="222"/>
      <c r="G622" s="222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3.5" customHeight="1">
      <c r="A623" s="214"/>
      <c r="B623" s="222"/>
      <c r="C623" s="222"/>
      <c r="D623" s="222"/>
      <c r="E623" s="222"/>
      <c r="F623" s="222"/>
      <c r="G623" s="222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3.5" customHeight="1">
      <c r="A624" s="214"/>
      <c r="B624" s="222"/>
      <c r="C624" s="222"/>
      <c r="D624" s="222"/>
      <c r="E624" s="222"/>
      <c r="F624" s="222"/>
      <c r="G624" s="222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3.5" customHeight="1">
      <c r="A625" s="214"/>
      <c r="B625" s="222"/>
      <c r="C625" s="222"/>
      <c r="D625" s="222"/>
      <c r="E625" s="222"/>
      <c r="F625" s="222"/>
      <c r="G625" s="222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3.5" customHeight="1">
      <c r="A626" s="214"/>
      <c r="B626" s="222"/>
      <c r="C626" s="222"/>
      <c r="D626" s="222"/>
      <c r="E626" s="222"/>
      <c r="F626" s="222"/>
      <c r="G626" s="222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3.5" customHeight="1">
      <c r="A627" s="214"/>
      <c r="B627" s="222"/>
      <c r="C627" s="222"/>
      <c r="D627" s="222"/>
      <c r="E627" s="222"/>
      <c r="F627" s="222"/>
      <c r="G627" s="222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3.5" customHeight="1">
      <c r="A628" s="214"/>
      <c r="B628" s="222"/>
      <c r="C628" s="222"/>
      <c r="D628" s="222"/>
      <c r="E628" s="222"/>
      <c r="F628" s="222"/>
      <c r="G628" s="222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3.5" customHeight="1">
      <c r="A629" s="214"/>
      <c r="B629" s="222"/>
      <c r="C629" s="222"/>
      <c r="D629" s="222"/>
      <c r="E629" s="222"/>
      <c r="F629" s="222"/>
      <c r="G629" s="222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3.5" customHeight="1">
      <c r="A630" s="214"/>
      <c r="B630" s="222"/>
      <c r="C630" s="222"/>
      <c r="D630" s="222"/>
      <c r="E630" s="222"/>
      <c r="F630" s="222"/>
      <c r="G630" s="222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3.5" customHeight="1">
      <c r="A631" s="214"/>
      <c r="B631" s="222"/>
      <c r="C631" s="222"/>
      <c r="D631" s="222"/>
      <c r="E631" s="222"/>
      <c r="F631" s="222"/>
      <c r="G631" s="222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3.5" customHeight="1">
      <c r="A632" s="214"/>
      <c r="B632" s="222"/>
      <c r="C632" s="222"/>
      <c r="D632" s="222"/>
      <c r="E632" s="222"/>
      <c r="F632" s="222"/>
      <c r="G632" s="222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3.5" customHeight="1">
      <c r="A633" s="214"/>
      <c r="B633" s="222"/>
      <c r="C633" s="222"/>
      <c r="D633" s="222"/>
      <c r="E633" s="222"/>
      <c r="F633" s="222"/>
      <c r="G633" s="222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3.5" customHeight="1">
      <c r="A634" s="214"/>
      <c r="B634" s="222"/>
      <c r="C634" s="222"/>
      <c r="D634" s="222"/>
      <c r="E634" s="222"/>
      <c r="F634" s="222"/>
      <c r="G634" s="222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3.5" customHeight="1">
      <c r="A635" s="214"/>
      <c r="B635" s="222"/>
      <c r="C635" s="222"/>
      <c r="D635" s="222"/>
      <c r="E635" s="222"/>
      <c r="F635" s="222"/>
      <c r="G635" s="222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3.5" customHeight="1">
      <c r="A636" s="214"/>
      <c r="B636" s="222"/>
      <c r="C636" s="222"/>
      <c r="D636" s="222"/>
      <c r="E636" s="222"/>
      <c r="F636" s="222"/>
      <c r="G636" s="222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3.5" customHeight="1">
      <c r="A637" s="214"/>
      <c r="B637" s="222"/>
      <c r="C637" s="222"/>
      <c r="D637" s="222"/>
      <c r="E637" s="222"/>
      <c r="F637" s="222"/>
      <c r="G637" s="222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3.5" customHeight="1">
      <c r="A638" s="214"/>
      <c r="B638" s="222"/>
      <c r="C638" s="222"/>
      <c r="D638" s="222"/>
      <c r="E638" s="222"/>
      <c r="F638" s="222"/>
      <c r="G638" s="222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3.5" customHeight="1">
      <c r="A639" s="214"/>
      <c r="B639" s="222"/>
      <c r="C639" s="222"/>
      <c r="D639" s="222"/>
      <c r="E639" s="222"/>
      <c r="F639" s="222"/>
      <c r="G639" s="222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3.5" customHeight="1">
      <c r="A640" s="214"/>
      <c r="B640" s="222"/>
      <c r="C640" s="222"/>
      <c r="D640" s="222"/>
      <c r="E640" s="222"/>
      <c r="F640" s="222"/>
      <c r="G640" s="222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3.5" customHeight="1">
      <c r="A641" s="214"/>
      <c r="B641" s="222"/>
      <c r="C641" s="222"/>
      <c r="D641" s="222"/>
      <c r="E641" s="222"/>
      <c r="F641" s="222"/>
      <c r="G641" s="222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3.5" customHeight="1">
      <c r="A642" s="214"/>
      <c r="B642" s="222"/>
      <c r="C642" s="222"/>
      <c r="D642" s="222"/>
      <c r="E642" s="222"/>
      <c r="F642" s="222"/>
      <c r="G642" s="222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3.5" customHeight="1">
      <c r="A643" s="214"/>
      <c r="B643" s="222"/>
      <c r="C643" s="222"/>
      <c r="D643" s="222"/>
      <c r="E643" s="222"/>
      <c r="F643" s="222"/>
      <c r="G643" s="222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3.5" customHeight="1">
      <c r="A644" s="214"/>
      <c r="B644" s="222"/>
      <c r="C644" s="222"/>
      <c r="D644" s="222"/>
      <c r="E644" s="222"/>
      <c r="F644" s="222"/>
      <c r="G644" s="222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3.5" customHeight="1">
      <c r="A645" s="214"/>
      <c r="B645" s="222"/>
      <c r="C645" s="222"/>
      <c r="D645" s="222"/>
      <c r="E645" s="222"/>
      <c r="F645" s="222"/>
      <c r="G645" s="222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3.5" customHeight="1">
      <c r="A646" s="214"/>
      <c r="B646" s="222"/>
      <c r="C646" s="222"/>
      <c r="D646" s="222"/>
      <c r="E646" s="222"/>
      <c r="F646" s="222"/>
      <c r="G646" s="222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3.5" customHeight="1">
      <c r="A647" s="214"/>
      <c r="B647" s="222"/>
      <c r="C647" s="222"/>
      <c r="D647" s="222"/>
      <c r="E647" s="222"/>
      <c r="F647" s="222"/>
      <c r="G647" s="222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3.5" customHeight="1">
      <c r="A648" s="214"/>
      <c r="B648" s="222"/>
      <c r="C648" s="222"/>
      <c r="D648" s="222"/>
      <c r="E648" s="222"/>
      <c r="F648" s="222"/>
      <c r="G648" s="222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3.5" customHeight="1">
      <c r="A649" s="214"/>
      <c r="B649" s="222"/>
      <c r="C649" s="222"/>
      <c r="D649" s="222"/>
      <c r="E649" s="222"/>
      <c r="F649" s="222"/>
      <c r="G649" s="222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3.5" customHeight="1">
      <c r="A650" s="214"/>
      <c r="B650" s="222"/>
      <c r="C650" s="222"/>
      <c r="D650" s="222"/>
      <c r="E650" s="222"/>
      <c r="F650" s="222"/>
      <c r="G650" s="222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3.5" customHeight="1">
      <c r="A651" s="214"/>
      <c r="B651" s="222"/>
      <c r="C651" s="222"/>
      <c r="D651" s="222"/>
      <c r="E651" s="222"/>
      <c r="F651" s="222"/>
      <c r="G651" s="222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3.5" customHeight="1">
      <c r="A652" s="214"/>
      <c r="B652" s="222"/>
      <c r="C652" s="222"/>
      <c r="D652" s="222"/>
      <c r="E652" s="222"/>
      <c r="F652" s="222"/>
      <c r="G652" s="222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3.5" customHeight="1">
      <c r="A653" s="214"/>
      <c r="B653" s="222"/>
      <c r="C653" s="222"/>
      <c r="D653" s="222"/>
      <c r="E653" s="222"/>
      <c r="F653" s="222"/>
      <c r="G653" s="222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3.5" customHeight="1">
      <c r="A654" s="214"/>
      <c r="B654" s="222"/>
      <c r="C654" s="222"/>
      <c r="D654" s="222"/>
      <c r="E654" s="222"/>
      <c r="F654" s="222"/>
      <c r="G654" s="222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3.5" customHeight="1">
      <c r="A655" s="214"/>
      <c r="B655" s="222"/>
      <c r="C655" s="222"/>
      <c r="D655" s="222"/>
      <c r="E655" s="222"/>
      <c r="F655" s="222"/>
      <c r="G655" s="222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3.5" customHeight="1">
      <c r="A656" s="214"/>
      <c r="B656" s="222"/>
      <c r="C656" s="222"/>
      <c r="D656" s="222"/>
      <c r="E656" s="222"/>
      <c r="F656" s="222"/>
      <c r="G656" s="222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3.5" customHeight="1">
      <c r="A657" s="214"/>
      <c r="B657" s="222"/>
      <c r="C657" s="222"/>
      <c r="D657" s="222"/>
      <c r="E657" s="222"/>
      <c r="F657" s="222"/>
      <c r="G657" s="222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3.5" customHeight="1">
      <c r="A658" s="214"/>
      <c r="B658" s="222"/>
      <c r="C658" s="222"/>
      <c r="D658" s="222"/>
      <c r="E658" s="222"/>
      <c r="F658" s="222"/>
      <c r="G658" s="222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3.5" customHeight="1">
      <c r="A659" s="214"/>
      <c r="B659" s="222"/>
      <c r="C659" s="222"/>
      <c r="D659" s="222"/>
      <c r="E659" s="222"/>
      <c r="F659" s="222"/>
      <c r="G659" s="222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3.5" customHeight="1">
      <c r="A660" s="214"/>
      <c r="B660" s="222"/>
      <c r="C660" s="222"/>
      <c r="D660" s="222"/>
      <c r="E660" s="222"/>
      <c r="F660" s="222"/>
      <c r="G660" s="222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3.5" customHeight="1">
      <c r="A661" s="214"/>
      <c r="B661" s="222"/>
      <c r="C661" s="222"/>
      <c r="D661" s="222"/>
      <c r="E661" s="222"/>
      <c r="F661" s="222"/>
      <c r="G661" s="222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3.5" customHeight="1">
      <c r="A662" s="214"/>
      <c r="B662" s="222"/>
      <c r="C662" s="222"/>
      <c r="D662" s="222"/>
      <c r="E662" s="222"/>
      <c r="F662" s="222"/>
      <c r="G662" s="222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3.5" customHeight="1">
      <c r="A663" s="214"/>
      <c r="B663" s="222"/>
      <c r="C663" s="222"/>
      <c r="D663" s="222"/>
      <c r="E663" s="222"/>
      <c r="F663" s="222"/>
      <c r="G663" s="222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3.5" customHeight="1">
      <c r="A664" s="214"/>
      <c r="B664" s="222"/>
      <c r="C664" s="222"/>
      <c r="D664" s="222"/>
      <c r="E664" s="222"/>
      <c r="F664" s="222"/>
      <c r="G664" s="222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3.5" customHeight="1">
      <c r="A665" s="214"/>
      <c r="B665" s="222"/>
      <c r="C665" s="222"/>
      <c r="D665" s="222"/>
      <c r="E665" s="222"/>
      <c r="F665" s="222"/>
      <c r="G665" s="222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3.5" customHeight="1">
      <c r="A666" s="214"/>
      <c r="B666" s="222"/>
      <c r="C666" s="222"/>
      <c r="D666" s="222"/>
      <c r="E666" s="222"/>
      <c r="F666" s="222"/>
      <c r="G666" s="222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3.5" customHeight="1">
      <c r="A667" s="214"/>
      <c r="B667" s="222"/>
      <c r="C667" s="222"/>
      <c r="D667" s="222"/>
      <c r="E667" s="222"/>
      <c r="F667" s="222"/>
      <c r="G667" s="222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3.5" customHeight="1">
      <c r="A668" s="214"/>
      <c r="B668" s="222"/>
      <c r="C668" s="222"/>
      <c r="D668" s="222"/>
      <c r="E668" s="222"/>
      <c r="F668" s="222"/>
      <c r="G668" s="222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3.5" customHeight="1">
      <c r="A669" s="214"/>
      <c r="B669" s="222"/>
      <c r="C669" s="222"/>
      <c r="D669" s="222"/>
      <c r="E669" s="222"/>
      <c r="F669" s="222"/>
      <c r="G669" s="222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3.5" customHeight="1">
      <c r="A670" s="214"/>
      <c r="B670" s="222"/>
      <c r="C670" s="222"/>
      <c r="D670" s="222"/>
      <c r="E670" s="222"/>
      <c r="F670" s="222"/>
      <c r="G670" s="222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3.5" customHeight="1">
      <c r="A671" s="214"/>
      <c r="B671" s="222"/>
      <c r="C671" s="222"/>
      <c r="D671" s="222"/>
      <c r="E671" s="222"/>
      <c r="F671" s="222"/>
      <c r="G671" s="222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3.5" customHeight="1">
      <c r="A672" s="214"/>
      <c r="B672" s="222"/>
      <c r="C672" s="222"/>
      <c r="D672" s="222"/>
      <c r="E672" s="222"/>
      <c r="F672" s="222"/>
      <c r="G672" s="222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3.5" customHeight="1">
      <c r="A673" s="214"/>
      <c r="B673" s="222"/>
      <c r="C673" s="222"/>
      <c r="D673" s="222"/>
      <c r="E673" s="222"/>
      <c r="F673" s="222"/>
      <c r="G673" s="222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3.5" customHeight="1">
      <c r="A674" s="214"/>
      <c r="B674" s="222"/>
      <c r="C674" s="222"/>
      <c r="D674" s="222"/>
      <c r="E674" s="222"/>
      <c r="F674" s="222"/>
      <c r="G674" s="222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3.5" customHeight="1">
      <c r="A675" s="214"/>
      <c r="B675" s="222"/>
      <c r="C675" s="222"/>
      <c r="D675" s="222"/>
      <c r="E675" s="222"/>
      <c r="F675" s="222"/>
      <c r="G675" s="222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3.5" customHeight="1">
      <c r="A676" s="214"/>
      <c r="B676" s="222"/>
      <c r="C676" s="222"/>
      <c r="D676" s="222"/>
      <c r="E676" s="222"/>
      <c r="F676" s="222"/>
      <c r="G676" s="222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3.5" customHeight="1">
      <c r="A677" s="214"/>
      <c r="B677" s="222"/>
      <c r="C677" s="222"/>
      <c r="D677" s="222"/>
      <c r="E677" s="222"/>
      <c r="F677" s="222"/>
      <c r="G677" s="222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3.5" customHeight="1">
      <c r="A678" s="214"/>
      <c r="B678" s="222"/>
      <c r="C678" s="222"/>
      <c r="D678" s="222"/>
      <c r="E678" s="222"/>
      <c r="F678" s="222"/>
      <c r="G678" s="222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3.5" customHeight="1">
      <c r="A679" s="214"/>
      <c r="B679" s="222"/>
      <c r="C679" s="222"/>
      <c r="D679" s="222"/>
      <c r="E679" s="222"/>
      <c r="F679" s="222"/>
      <c r="G679" s="222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3.5" customHeight="1">
      <c r="A680" s="214"/>
      <c r="B680" s="222"/>
      <c r="C680" s="222"/>
      <c r="D680" s="222"/>
      <c r="E680" s="222"/>
      <c r="F680" s="222"/>
      <c r="G680" s="222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3.5" customHeight="1">
      <c r="A681" s="214"/>
      <c r="B681" s="222"/>
      <c r="C681" s="222"/>
      <c r="D681" s="222"/>
      <c r="E681" s="222"/>
      <c r="F681" s="222"/>
      <c r="G681" s="222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3.5" customHeight="1">
      <c r="A682" s="214"/>
      <c r="B682" s="222"/>
      <c r="C682" s="222"/>
      <c r="D682" s="222"/>
      <c r="E682" s="222"/>
      <c r="F682" s="222"/>
      <c r="G682" s="222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3.5" customHeight="1">
      <c r="A683" s="214"/>
      <c r="B683" s="222"/>
      <c r="C683" s="222"/>
      <c r="D683" s="222"/>
      <c r="E683" s="222"/>
      <c r="F683" s="222"/>
      <c r="G683" s="222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3.5" customHeight="1">
      <c r="A684" s="214"/>
      <c r="B684" s="222"/>
      <c r="C684" s="222"/>
      <c r="D684" s="222"/>
      <c r="E684" s="222"/>
      <c r="F684" s="222"/>
      <c r="G684" s="222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3.5" customHeight="1">
      <c r="A685" s="214"/>
      <c r="B685" s="222"/>
      <c r="C685" s="222"/>
      <c r="D685" s="222"/>
      <c r="E685" s="222"/>
      <c r="F685" s="222"/>
      <c r="G685" s="222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3.5" customHeight="1">
      <c r="A686" s="214"/>
      <c r="B686" s="222"/>
      <c r="C686" s="222"/>
      <c r="D686" s="222"/>
      <c r="E686" s="222"/>
      <c r="F686" s="222"/>
      <c r="G686" s="222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3.5" customHeight="1">
      <c r="A687" s="214"/>
      <c r="B687" s="222"/>
      <c r="C687" s="222"/>
      <c r="D687" s="222"/>
      <c r="E687" s="222"/>
      <c r="F687" s="222"/>
      <c r="G687" s="222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3.5" customHeight="1">
      <c r="A688" s="214"/>
      <c r="B688" s="222"/>
      <c r="C688" s="222"/>
      <c r="D688" s="222"/>
      <c r="E688" s="222"/>
      <c r="F688" s="222"/>
      <c r="G688" s="222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3.5" customHeight="1">
      <c r="A689" s="214"/>
      <c r="B689" s="222"/>
      <c r="C689" s="222"/>
      <c r="D689" s="222"/>
      <c r="E689" s="222"/>
      <c r="F689" s="222"/>
      <c r="G689" s="222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3.5" customHeight="1">
      <c r="A690" s="214"/>
      <c r="B690" s="222"/>
      <c r="C690" s="222"/>
      <c r="D690" s="222"/>
      <c r="E690" s="222"/>
      <c r="F690" s="222"/>
      <c r="G690" s="222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3.5" customHeight="1">
      <c r="A691" s="214"/>
      <c r="B691" s="222"/>
      <c r="C691" s="222"/>
      <c r="D691" s="222"/>
      <c r="E691" s="222"/>
      <c r="F691" s="222"/>
      <c r="G691" s="222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3.5" customHeight="1">
      <c r="A692" s="214"/>
      <c r="B692" s="222"/>
      <c r="C692" s="222"/>
      <c r="D692" s="222"/>
      <c r="E692" s="222"/>
      <c r="F692" s="222"/>
      <c r="G692" s="222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3.5" customHeight="1">
      <c r="A693" s="214"/>
      <c r="B693" s="222"/>
      <c r="C693" s="222"/>
      <c r="D693" s="222"/>
      <c r="E693" s="222"/>
      <c r="F693" s="222"/>
      <c r="G693" s="222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3.5" customHeight="1">
      <c r="A694" s="214"/>
      <c r="B694" s="222"/>
      <c r="C694" s="222"/>
      <c r="D694" s="222"/>
      <c r="E694" s="222"/>
      <c r="F694" s="222"/>
      <c r="G694" s="222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3.5" customHeight="1">
      <c r="A695" s="214"/>
      <c r="B695" s="222"/>
      <c r="C695" s="222"/>
      <c r="D695" s="222"/>
      <c r="E695" s="222"/>
      <c r="F695" s="222"/>
      <c r="G695" s="222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3.5" customHeight="1">
      <c r="A696" s="214"/>
      <c r="B696" s="222"/>
      <c r="C696" s="222"/>
      <c r="D696" s="222"/>
      <c r="E696" s="222"/>
      <c r="F696" s="222"/>
      <c r="G696" s="222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3.5" customHeight="1">
      <c r="A697" s="214"/>
      <c r="B697" s="222"/>
      <c r="C697" s="222"/>
      <c r="D697" s="222"/>
      <c r="E697" s="222"/>
      <c r="F697" s="222"/>
      <c r="G697" s="222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3.5" customHeight="1">
      <c r="A698" s="214"/>
      <c r="B698" s="222"/>
      <c r="C698" s="222"/>
      <c r="D698" s="222"/>
      <c r="E698" s="222"/>
      <c r="F698" s="222"/>
      <c r="G698" s="222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3.5" customHeight="1">
      <c r="A699" s="214"/>
      <c r="B699" s="222"/>
      <c r="C699" s="222"/>
      <c r="D699" s="222"/>
      <c r="E699" s="222"/>
      <c r="F699" s="222"/>
      <c r="G699" s="222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3.5" customHeight="1">
      <c r="A700" s="214"/>
      <c r="B700" s="222"/>
      <c r="C700" s="222"/>
      <c r="D700" s="222"/>
      <c r="E700" s="222"/>
      <c r="F700" s="222"/>
      <c r="G700" s="222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3.5" customHeight="1">
      <c r="A701" s="214"/>
      <c r="B701" s="222"/>
      <c r="C701" s="222"/>
      <c r="D701" s="222"/>
      <c r="E701" s="222"/>
      <c r="F701" s="222"/>
      <c r="G701" s="222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3.5" customHeight="1">
      <c r="A702" s="214"/>
      <c r="B702" s="222"/>
      <c r="C702" s="222"/>
      <c r="D702" s="222"/>
      <c r="E702" s="222"/>
      <c r="F702" s="222"/>
      <c r="G702" s="222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3.5" customHeight="1">
      <c r="A703" s="214"/>
      <c r="B703" s="222"/>
      <c r="C703" s="222"/>
      <c r="D703" s="222"/>
      <c r="E703" s="222"/>
      <c r="F703" s="222"/>
      <c r="G703" s="222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3.5" customHeight="1">
      <c r="A704" s="214"/>
      <c r="B704" s="222"/>
      <c r="C704" s="222"/>
      <c r="D704" s="222"/>
      <c r="E704" s="222"/>
      <c r="F704" s="222"/>
      <c r="G704" s="222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3.5" customHeight="1">
      <c r="A705" s="214"/>
      <c r="B705" s="222"/>
      <c r="C705" s="222"/>
      <c r="D705" s="222"/>
      <c r="E705" s="222"/>
      <c r="F705" s="222"/>
      <c r="G705" s="222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3.5" customHeight="1">
      <c r="A706" s="214"/>
      <c r="B706" s="222"/>
      <c r="C706" s="222"/>
      <c r="D706" s="222"/>
      <c r="E706" s="222"/>
      <c r="F706" s="222"/>
      <c r="G706" s="222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3.5" customHeight="1">
      <c r="A707" s="214"/>
      <c r="B707" s="222"/>
      <c r="C707" s="222"/>
      <c r="D707" s="222"/>
      <c r="E707" s="222"/>
      <c r="F707" s="222"/>
      <c r="G707" s="222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3.5" customHeight="1">
      <c r="A708" s="214"/>
      <c r="B708" s="222"/>
      <c r="C708" s="222"/>
      <c r="D708" s="222"/>
      <c r="E708" s="222"/>
      <c r="F708" s="222"/>
      <c r="G708" s="222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3.5" customHeight="1">
      <c r="A709" s="214"/>
      <c r="B709" s="222"/>
      <c r="C709" s="222"/>
      <c r="D709" s="222"/>
      <c r="E709" s="222"/>
      <c r="F709" s="222"/>
      <c r="G709" s="222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3.5" customHeight="1">
      <c r="A710" s="214"/>
      <c r="B710" s="222"/>
      <c r="C710" s="222"/>
      <c r="D710" s="222"/>
      <c r="E710" s="222"/>
      <c r="F710" s="222"/>
      <c r="G710" s="222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3.5" customHeight="1">
      <c r="A711" s="214"/>
      <c r="B711" s="222"/>
      <c r="C711" s="222"/>
      <c r="D711" s="222"/>
      <c r="E711" s="222"/>
      <c r="F711" s="222"/>
      <c r="G711" s="222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3.5" customHeight="1">
      <c r="A712" s="214"/>
      <c r="B712" s="222"/>
      <c r="C712" s="222"/>
      <c r="D712" s="222"/>
      <c r="E712" s="222"/>
      <c r="F712" s="222"/>
      <c r="G712" s="222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3.5" customHeight="1">
      <c r="A713" s="214"/>
      <c r="B713" s="222"/>
      <c r="C713" s="222"/>
      <c r="D713" s="222"/>
      <c r="E713" s="222"/>
      <c r="F713" s="222"/>
      <c r="G713" s="222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3.5" customHeight="1">
      <c r="A714" s="214"/>
      <c r="B714" s="222"/>
      <c r="C714" s="222"/>
      <c r="D714" s="222"/>
      <c r="E714" s="222"/>
      <c r="F714" s="222"/>
      <c r="G714" s="222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3.5" customHeight="1">
      <c r="A715" s="214"/>
      <c r="B715" s="222"/>
      <c r="C715" s="222"/>
      <c r="D715" s="222"/>
      <c r="E715" s="222"/>
      <c r="F715" s="222"/>
      <c r="G715" s="222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3.5" customHeight="1">
      <c r="A716" s="214"/>
      <c r="B716" s="222"/>
      <c r="C716" s="222"/>
      <c r="D716" s="222"/>
      <c r="E716" s="222"/>
      <c r="F716" s="222"/>
      <c r="G716" s="222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3.5" customHeight="1">
      <c r="A717" s="214"/>
      <c r="B717" s="222"/>
      <c r="C717" s="222"/>
      <c r="D717" s="222"/>
      <c r="E717" s="222"/>
      <c r="F717" s="222"/>
      <c r="G717" s="222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3.5" customHeight="1">
      <c r="A718" s="214"/>
      <c r="B718" s="222"/>
      <c r="C718" s="222"/>
      <c r="D718" s="222"/>
      <c r="E718" s="222"/>
      <c r="F718" s="222"/>
      <c r="G718" s="222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3.5" customHeight="1">
      <c r="A719" s="214"/>
      <c r="B719" s="222"/>
      <c r="C719" s="222"/>
      <c r="D719" s="222"/>
      <c r="E719" s="222"/>
      <c r="F719" s="222"/>
      <c r="G719" s="222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3.5" customHeight="1">
      <c r="A720" s="214"/>
      <c r="B720" s="222"/>
      <c r="C720" s="222"/>
      <c r="D720" s="222"/>
      <c r="E720" s="222"/>
      <c r="F720" s="222"/>
      <c r="G720" s="222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3.5" customHeight="1">
      <c r="A721" s="214"/>
      <c r="B721" s="222"/>
      <c r="C721" s="222"/>
      <c r="D721" s="222"/>
      <c r="E721" s="222"/>
      <c r="F721" s="222"/>
      <c r="G721" s="222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3.5" customHeight="1">
      <c r="A722" s="214"/>
      <c r="B722" s="222"/>
      <c r="C722" s="222"/>
      <c r="D722" s="222"/>
      <c r="E722" s="222"/>
      <c r="F722" s="222"/>
      <c r="G722" s="222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3.5" customHeight="1">
      <c r="A723" s="214"/>
      <c r="B723" s="222"/>
      <c r="C723" s="222"/>
      <c r="D723" s="222"/>
      <c r="E723" s="222"/>
      <c r="F723" s="222"/>
      <c r="G723" s="222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3.5" customHeight="1">
      <c r="A724" s="214"/>
      <c r="B724" s="222"/>
      <c r="C724" s="222"/>
      <c r="D724" s="222"/>
      <c r="E724" s="222"/>
      <c r="F724" s="222"/>
      <c r="G724" s="222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3.5" customHeight="1">
      <c r="A725" s="214"/>
      <c r="B725" s="222"/>
      <c r="C725" s="222"/>
      <c r="D725" s="222"/>
      <c r="E725" s="222"/>
      <c r="F725" s="222"/>
      <c r="G725" s="222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3.5" customHeight="1">
      <c r="A726" s="214"/>
      <c r="B726" s="222"/>
      <c r="C726" s="222"/>
      <c r="D726" s="222"/>
      <c r="E726" s="222"/>
      <c r="F726" s="222"/>
      <c r="G726" s="222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3.5" customHeight="1">
      <c r="A727" s="214"/>
      <c r="B727" s="222"/>
      <c r="C727" s="222"/>
      <c r="D727" s="222"/>
      <c r="E727" s="222"/>
      <c r="F727" s="222"/>
      <c r="G727" s="222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3.5" customHeight="1">
      <c r="A728" s="214"/>
      <c r="B728" s="222"/>
      <c r="C728" s="222"/>
      <c r="D728" s="222"/>
      <c r="E728" s="222"/>
      <c r="F728" s="222"/>
      <c r="G728" s="222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3.5" customHeight="1">
      <c r="A729" s="214"/>
      <c r="B729" s="222"/>
      <c r="C729" s="222"/>
      <c r="D729" s="222"/>
      <c r="E729" s="222"/>
      <c r="F729" s="222"/>
      <c r="G729" s="222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3.5" customHeight="1">
      <c r="A730" s="214"/>
      <c r="B730" s="222"/>
      <c r="C730" s="222"/>
      <c r="D730" s="222"/>
      <c r="E730" s="222"/>
      <c r="F730" s="222"/>
      <c r="G730" s="222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3.5" customHeight="1">
      <c r="A731" s="214"/>
      <c r="B731" s="222"/>
      <c r="C731" s="222"/>
      <c r="D731" s="222"/>
      <c r="E731" s="222"/>
      <c r="F731" s="222"/>
      <c r="G731" s="222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3.5" customHeight="1">
      <c r="A732" s="214"/>
      <c r="B732" s="222"/>
      <c r="C732" s="222"/>
      <c r="D732" s="222"/>
      <c r="E732" s="222"/>
      <c r="F732" s="222"/>
      <c r="G732" s="222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3.5" customHeight="1">
      <c r="A733" s="214"/>
      <c r="B733" s="222"/>
      <c r="C733" s="222"/>
      <c r="D733" s="222"/>
      <c r="E733" s="222"/>
      <c r="F733" s="222"/>
      <c r="G733" s="222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3.5" customHeight="1">
      <c r="A734" s="214"/>
      <c r="B734" s="222"/>
      <c r="C734" s="222"/>
      <c r="D734" s="222"/>
      <c r="E734" s="222"/>
      <c r="F734" s="222"/>
      <c r="G734" s="222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3.5" customHeight="1">
      <c r="A735" s="214"/>
      <c r="B735" s="222"/>
      <c r="C735" s="222"/>
      <c r="D735" s="222"/>
      <c r="E735" s="222"/>
      <c r="F735" s="222"/>
      <c r="G735" s="222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3.5" customHeight="1">
      <c r="A736" s="214"/>
      <c r="B736" s="222"/>
      <c r="C736" s="222"/>
      <c r="D736" s="222"/>
      <c r="E736" s="222"/>
      <c r="F736" s="222"/>
      <c r="G736" s="222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3.5" customHeight="1">
      <c r="A737" s="214"/>
      <c r="B737" s="222"/>
      <c r="C737" s="222"/>
      <c r="D737" s="222"/>
      <c r="E737" s="222"/>
      <c r="F737" s="222"/>
      <c r="G737" s="222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3.5" customHeight="1">
      <c r="A738" s="214"/>
      <c r="B738" s="222"/>
      <c r="C738" s="222"/>
      <c r="D738" s="222"/>
      <c r="E738" s="222"/>
      <c r="F738" s="222"/>
      <c r="G738" s="222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3.5" customHeight="1">
      <c r="A739" s="214"/>
      <c r="B739" s="222"/>
      <c r="C739" s="222"/>
      <c r="D739" s="222"/>
      <c r="E739" s="222"/>
      <c r="F739" s="222"/>
      <c r="G739" s="222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3.5" customHeight="1">
      <c r="A740" s="214"/>
      <c r="B740" s="222"/>
      <c r="C740" s="222"/>
      <c r="D740" s="222"/>
      <c r="E740" s="222"/>
      <c r="F740" s="222"/>
      <c r="G740" s="222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3.5" customHeight="1">
      <c r="A741" s="214"/>
      <c r="B741" s="222"/>
      <c r="C741" s="222"/>
      <c r="D741" s="222"/>
      <c r="E741" s="222"/>
      <c r="F741" s="222"/>
      <c r="G741" s="222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3.5" customHeight="1">
      <c r="A742" s="214"/>
      <c r="B742" s="222"/>
      <c r="C742" s="222"/>
      <c r="D742" s="222"/>
      <c r="E742" s="222"/>
      <c r="F742" s="222"/>
      <c r="G742" s="222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3.5" customHeight="1">
      <c r="A743" s="214"/>
      <c r="B743" s="222"/>
      <c r="C743" s="222"/>
      <c r="D743" s="222"/>
      <c r="E743" s="222"/>
      <c r="F743" s="222"/>
      <c r="G743" s="222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3.5" customHeight="1">
      <c r="A744" s="214"/>
      <c r="B744" s="222"/>
      <c r="C744" s="222"/>
      <c r="D744" s="222"/>
      <c r="E744" s="222"/>
      <c r="F744" s="222"/>
      <c r="G744" s="222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3.5" customHeight="1">
      <c r="A745" s="214"/>
      <c r="B745" s="222"/>
      <c r="C745" s="222"/>
      <c r="D745" s="222"/>
      <c r="E745" s="222"/>
      <c r="F745" s="222"/>
      <c r="G745" s="222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3.5" customHeight="1">
      <c r="A746" s="214"/>
      <c r="B746" s="222"/>
      <c r="C746" s="222"/>
      <c r="D746" s="222"/>
      <c r="E746" s="222"/>
      <c r="F746" s="222"/>
      <c r="G746" s="222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3.5" customHeight="1">
      <c r="A747" s="214"/>
      <c r="B747" s="222"/>
      <c r="C747" s="222"/>
      <c r="D747" s="222"/>
      <c r="E747" s="222"/>
      <c r="F747" s="222"/>
      <c r="G747" s="222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3.5" customHeight="1">
      <c r="A748" s="214"/>
      <c r="B748" s="222"/>
      <c r="C748" s="222"/>
      <c r="D748" s="222"/>
      <c r="E748" s="222"/>
      <c r="F748" s="222"/>
      <c r="G748" s="222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3.5" customHeight="1">
      <c r="A749" s="214"/>
      <c r="B749" s="222"/>
      <c r="C749" s="222"/>
      <c r="D749" s="222"/>
      <c r="E749" s="222"/>
      <c r="F749" s="222"/>
      <c r="G749" s="222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3.5" customHeight="1">
      <c r="A750" s="214"/>
      <c r="B750" s="222"/>
      <c r="C750" s="222"/>
      <c r="D750" s="222"/>
      <c r="E750" s="222"/>
      <c r="F750" s="222"/>
      <c r="G750" s="222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3.5" customHeight="1">
      <c r="A751" s="214"/>
      <c r="B751" s="222"/>
      <c r="C751" s="222"/>
      <c r="D751" s="222"/>
      <c r="E751" s="222"/>
      <c r="F751" s="222"/>
      <c r="G751" s="222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3.5" customHeight="1">
      <c r="A752" s="214"/>
      <c r="B752" s="222"/>
      <c r="C752" s="222"/>
      <c r="D752" s="222"/>
      <c r="E752" s="222"/>
      <c r="F752" s="222"/>
      <c r="G752" s="222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3.5" customHeight="1">
      <c r="A753" s="214"/>
      <c r="B753" s="222"/>
      <c r="C753" s="222"/>
      <c r="D753" s="222"/>
      <c r="E753" s="222"/>
      <c r="F753" s="222"/>
      <c r="G753" s="222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3.5" customHeight="1">
      <c r="A754" s="214"/>
      <c r="B754" s="222"/>
      <c r="C754" s="222"/>
      <c r="D754" s="222"/>
      <c r="E754" s="222"/>
      <c r="F754" s="222"/>
      <c r="G754" s="222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3.5" customHeight="1">
      <c r="A755" s="214"/>
      <c r="B755" s="222"/>
      <c r="C755" s="222"/>
      <c r="D755" s="222"/>
      <c r="E755" s="222"/>
      <c r="F755" s="222"/>
      <c r="G755" s="222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3.5" customHeight="1">
      <c r="A756" s="214"/>
      <c r="B756" s="222"/>
      <c r="C756" s="222"/>
      <c r="D756" s="222"/>
      <c r="E756" s="222"/>
      <c r="F756" s="222"/>
      <c r="G756" s="222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3.5" customHeight="1">
      <c r="A757" s="214"/>
      <c r="B757" s="222"/>
      <c r="C757" s="222"/>
      <c r="D757" s="222"/>
      <c r="E757" s="222"/>
      <c r="F757" s="222"/>
      <c r="G757" s="222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3.5" customHeight="1">
      <c r="A758" s="214"/>
      <c r="B758" s="222"/>
      <c r="C758" s="222"/>
      <c r="D758" s="222"/>
      <c r="E758" s="222"/>
      <c r="F758" s="222"/>
      <c r="G758" s="222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3.5" customHeight="1">
      <c r="A759" s="214"/>
      <c r="B759" s="222"/>
      <c r="C759" s="222"/>
      <c r="D759" s="222"/>
      <c r="E759" s="222"/>
      <c r="F759" s="222"/>
      <c r="G759" s="222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3.5" customHeight="1">
      <c r="A760" s="214"/>
      <c r="B760" s="222"/>
      <c r="C760" s="222"/>
      <c r="D760" s="222"/>
      <c r="E760" s="222"/>
      <c r="F760" s="222"/>
      <c r="G760" s="222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3.5" customHeight="1">
      <c r="A761" s="214"/>
      <c r="B761" s="222"/>
      <c r="C761" s="222"/>
      <c r="D761" s="222"/>
      <c r="E761" s="222"/>
      <c r="F761" s="222"/>
      <c r="G761" s="222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3.5" customHeight="1">
      <c r="A762" s="214"/>
      <c r="B762" s="222"/>
      <c r="C762" s="222"/>
      <c r="D762" s="222"/>
      <c r="E762" s="222"/>
      <c r="F762" s="222"/>
      <c r="G762" s="222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3.5" customHeight="1">
      <c r="A763" s="214"/>
      <c r="B763" s="222"/>
      <c r="C763" s="222"/>
      <c r="D763" s="222"/>
      <c r="E763" s="222"/>
      <c r="F763" s="222"/>
      <c r="G763" s="222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3.5" customHeight="1">
      <c r="A764" s="214"/>
      <c r="B764" s="222"/>
      <c r="C764" s="222"/>
      <c r="D764" s="222"/>
      <c r="E764" s="222"/>
      <c r="F764" s="222"/>
      <c r="G764" s="222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3.5" customHeight="1">
      <c r="A765" s="214"/>
      <c r="B765" s="222"/>
      <c r="C765" s="222"/>
      <c r="D765" s="222"/>
      <c r="E765" s="222"/>
      <c r="F765" s="222"/>
      <c r="G765" s="222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3.5" customHeight="1">
      <c r="A766" s="214"/>
      <c r="B766" s="222"/>
      <c r="C766" s="222"/>
      <c r="D766" s="222"/>
      <c r="E766" s="222"/>
      <c r="F766" s="222"/>
      <c r="G766" s="222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3.5" customHeight="1">
      <c r="A767" s="214"/>
      <c r="B767" s="222"/>
      <c r="C767" s="222"/>
      <c r="D767" s="222"/>
      <c r="E767" s="222"/>
      <c r="F767" s="222"/>
      <c r="G767" s="222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3.5" customHeight="1">
      <c r="A768" s="214"/>
      <c r="B768" s="222"/>
      <c r="C768" s="222"/>
      <c r="D768" s="222"/>
      <c r="E768" s="222"/>
      <c r="F768" s="222"/>
      <c r="G768" s="222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3.5" customHeight="1">
      <c r="A769" s="214"/>
      <c r="B769" s="222"/>
      <c r="C769" s="222"/>
      <c r="D769" s="222"/>
      <c r="E769" s="222"/>
      <c r="F769" s="222"/>
      <c r="G769" s="222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3.5" customHeight="1">
      <c r="A770" s="214"/>
      <c r="B770" s="222"/>
      <c r="C770" s="222"/>
      <c r="D770" s="222"/>
      <c r="E770" s="222"/>
      <c r="F770" s="222"/>
      <c r="G770" s="222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3.5" customHeight="1">
      <c r="A771" s="214"/>
      <c r="B771" s="222"/>
      <c r="C771" s="222"/>
      <c r="D771" s="222"/>
      <c r="E771" s="222"/>
      <c r="F771" s="222"/>
      <c r="G771" s="222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3.5" customHeight="1">
      <c r="A772" s="214"/>
      <c r="B772" s="222"/>
      <c r="C772" s="222"/>
      <c r="D772" s="222"/>
      <c r="E772" s="222"/>
      <c r="F772" s="222"/>
      <c r="G772" s="222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3.5" customHeight="1">
      <c r="A773" s="214"/>
      <c r="B773" s="222"/>
      <c r="C773" s="222"/>
      <c r="D773" s="222"/>
      <c r="E773" s="222"/>
      <c r="F773" s="222"/>
      <c r="G773" s="222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3.5" customHeight="1">
      <c r="A774" s="214"/>
      <c r="B774" s="222"/>
      <c r="C774" s="222"/>
      <c r="D774" s="222"/>
      <c r="E774" s="222"/>
      <c r="F774" s="222"/>
      <c r="G774" s="222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3.5" customHeight="1">
      <c r="A775" s="214"/>
      <c r="B775" s="222"/>
      <c r="C775" s="222"/>
      <c r="D775" s="222"/>
      <c r="E775" s="222"/>
      <c r="F775" s="222"/>
      <c r="G775" s="222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3.5" customHeight="1">
      <c r="A776" s="214"/>
      <c r="B776" s="222"/>
      <c r="C776" s="222"/>
      <c r="D776" s="222"/>
      <c r="E776" s="222"/>
      <c r="F776" s="222"/>
      <c r="G776" s="222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3.5" customHeight="1">
      <c r="A777" s="214"/>
      <c r="B777" s="222"/>
      <c r="C777" s="222"/>
      <c r="D777" s="222"/>
      <c r="E777" s="222"/>
      <c r="F777" s="222"/>
      <c r="G777" s="222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3.5" customHeight="1">
      <c r="A778" s="214"/>
      <c r="B778" s="222"/>
      <c r="C778" s="222"/>
      <c r="D778" s="222"/>
      <c r="E778" s="222"/>
      <c r="F778" s="222"/>
      <c r="G778" s="222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3.5" customHeight="1">
      <c r="A779" s="214"/>
      <c r="B779" s="222"/>
      <c r="C779" s="222"/>
      <c r="D779" s="222"/>
      <c r="E779" s="222"/>
      <c r="F779" s="222"/>
      <c r="G779" s="222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3.5" customHeight="1">
      <c r="A780" s="214"/>
      <c r="B780" s="222"/>
      <c r="C780" s="222"/>
      <c r="D780" s="222"/>
      <c r="E780" s="222"/>
      <c r="F780" s="222"/>
      <c r="G780" s="222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3.5" customHeight="1">
      <c r="A781" s="214"/>
      <c r="B781" s="222"/>
      <c r="C781" s="222"/>
      <c r="D781" s="222"/>
      <c r="E781" s="222"/>
      <c r="F781" s="222"/>
      <c r="G781" s="222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3.5" customHeight="1">
      <c r="A782" s="214"/>
      <c r="B782" s="222"/>
      <c r="C782" s="222"/>
      <c r="D782" s="222"/>
      <c r="E782" s="222"/>
      <c r="F782" s="222"/>
      <c r="G782" s="222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3.5" customHeight="1">
      <c r="A783" s="214"/>
      <c r="B783" s="222"/>
      <c r="C783" s="222"/>
      <c r="D783" s="222"/>
      <c r="E783" s="222"/>
      <c r="F783" s="222"/>
      <c r="G783" s="222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3.5" customHeight="1">
      <c r="A784" s="214"/>
      <c r="B784" s="222"/>
      <c r="C784" s="222"/>
      <c r="D784" s="222"/>
      <c r="E784" s="222"/>
      <c r="F784" s="222"/>
      <c r="G784" s="222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3.5" customHeight="1">
      <c r="A785" s="214"/>
      <c r="B785" s="222"/>
      <c r="C785" s="222"/>
      <c r="D785" s="222"/>
      <c r="E785" s="222"/>
      <c r="F785" s="222"/>
      <c r="G785" s="222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3.5" customHeight="1">
      <c r="A786" s="214"/>
      <c r="B786" s="222"/>
      <c r="C786" s="222"/>
      <c r="D786" s="222"/>
      <c r="E786" s="222"/>
      <c r="F786" s="222"/>
      <c r="G786" s="222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3.5" customHeight="1">
      <c r="A787" s="214"/>
      <c r="B787" s="222"/>
      <c r="C787" s="222"/>
      <c r="D787" s="222"/>
      <c r="E787" s="222"/>
      <c r="F787" s="222"/>
      <c r="G787" s="222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3.5" customHeight="1">
      <c r="A788" s="214"/>
      <c r="B788" s="222"/>
      <c r="C788" s="222"/>
      <c r="D788" s="222"/>
      <c r="E788" s="222"/>
      <c r="F788" s="222"/>
      <c r="G788" s="222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3.5" customHeight="1">
      <c r="A789" s="214"/>
      <c r="B789" s="222"/>
      <c r="C789" s="222"/>
      <c r="D789" s="222"/>
      <c r="E789" s="222"/>
      <c r="F789" s="222"/>
      <c r="G789" s="222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3.5" customHeight="1">
      <c r="A790" s="214"/>
      <c r="B790" s="222"/>
      <c r="C790" s="222"/>
      <c r="D790" s="222"/>
      <c r="E790" s="222"/>
      <c r="F790" s="222"/>
      <c r="G790" s="222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3.5" customHeight="1">
      <c r="A791" s="214"/>
      <c r="B791" s="222"/>
      <c r="C791" s="222"/>
      <c r="D791" s="222"/>
      <c r="E791" s="222"/>
      <c r="F791" s="222"/>
      <c r="G791" s="222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3.5" customHeight="1">
      <c r="A792" s="214"/>
      <c r="B792" s="222"/>
      <c r="C792" s="222"/>
      <c r="D792" s="222"/>
      <c r="E792" s="222"/>
      <c r="F792" s="222"/>
      <c r="G792" s="222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3.5" customHeight="1">
      <c r="A793" s="214"/>
      <c r="B793" s="222"/>
      <c r="C793" s="222"/>
      <c r="D793" s="222"/>
      <c r="E793" s="222"/>
      <c r="F793" s="222"/>
      <c r="G793" s="222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3.5" customHeight="1">
      <c r="A794" s="214"/>
      <c r="B794" s="222"/>
      <c r="C794" s="222"/>
      <c r="D794" s="222"/>
      <c r="E794" s="222"/>
      <c r="F794" s="222"/>
      <c r="G794" s="222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3.5" customHeight="1">
      <c r="A795" s="214"/>
      <c r="B795" s="222"/>
      <c r="C795" s="222"/>
      <c r="D795" s="222"/>
      <c r="E795" s="222"/>
      <c r="F795" s="222"/>
      <c r="G795" s="222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3.5" customHeight="1">
      <c r="A796" s="214"/>
      <c r="B796" s="222"/>
      <c r="C796" s="222"/>
      <c r="D796" s="222"/>
      <c r="E796" s="222"/>
      <c r="F796" s="222"/>
      <c r="G796" s="222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3.5" customHeight="1">
      <c r="A797" s="214"/>
      <c r="B797" s="222"/>
      <c r="C797" s="222"/>
      <c r="D797" s="222"/>
      <c r="E797" s="222"/>
      <c r="F797" s="222"/>
      <c r="G797" s="222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3.5" customHeight="1">
      <c r="A798" s="214"/>
      <c r="B798" s="222"/>
      <c r="C798" s="222"/>
      <c r="D798" s="222"/>
      <c r="E798" s="222"/>
      <c r="F798" s="222"/>
      <c r="G798" s="222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3.5" customHeight="1">
      <c r="A799" s="214"/>
      <c r="B799" s="222"/>
      <c r="C799" s="222"/>
      <c r="D799" s="222"/>
      <c r="E799" s="222"/>
      <c r="F799" s="222"/>
      <c r="G799" s="222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3.5" customHeight="1">
      <c r="A800" s="214"/>
      <c r="B800" s="222"/>
      <c r="C800" s="222"/>
      <c r="D800" s="222"/>
      <c r="E800" s="222"/>
      <c r="F800" s="222"/>
      <c r="G800" s="222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3.5" customHeight="1">
      <c r="A801" s="214"/>
      <c r="B801" s="222"/>
      <c r="C801" s="222"/>
      <c r="D801" s="222"/>
      <c r="E801" s="222"/>
      <c r="F801" s="222"/>
      <c r="G801" s="222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3.5" customHeight="1">
      <c r="A802" s="214"/>
      <c r="B802" s="222"/>
      <c r="C802" s="222"/>
      <c r="D802" s="222"/>
      <c r="E802" s="222"/>
      <c r="F802" s="222"/>
      <c r="G802" s="222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3.5" customHeight="1">
      <c r="A803" s="214"/>
      <c r="B803" s="222"/>
      <c r="C803" s="222"/>
      <c r="D803" s="222"/>
      <c r="E803" s="222"/>
      <c r="F803" s="222"/>
      <c r="G803" s="222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3.5" customHeight="1">
      <c r="A804" s="214"/>
      <c r="B804" s="222"/>
      <c r="C804" s="222"/>
      <c r="D804" s="222"/>
      <c r="E804" s="222"/>
      <c r="F804" s="222"/>
      <c r="G804" s="222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3.5" customHeight="1">
      <c r="A805" s="214"/>
      <c r="B805" s="222"/>
      <c r="C805" s="222"/>
      <c r="D805" s="222"/>
      <c r="E805" s="222"/>
      <c r="F805" s="222"/>
      <c r="G805" s="222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3.5" customHeight="1">
      <c r="A806" s="214"/>
      <c r="B806" s="222"/>
      <c r="C806" s="222"/>
      <c r="D806" s="222"/>
      <c r="E806" s="222"/>
      <c r="F806" s="222"/>
      <c r="G806" s="222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3.5" customHeight="1">
      <c r="A807" s="214"/>
      <c r="B807" s="222"/>
      <c r="C807" s="222"/>
      <c r="D807" s="222"/>
      <c r="E807" s="222"/>
      <c r="F807" s="222"/>
      <c r="G807" s="222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3.5" customHeight="1">
      <c r="A808" s="214"/>
      <c r="B808" s="222"/>
      <c r="C808" s="222"/>
      <c r="D808" s="222"/>
      <c r="E808" s="222"/>
      <c r="F808" s="222"/>
      <c r="G808" s="222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3.5" customHeight="1">
      <c r="A809" s="214"/>
      <c r="B809" s="222"/>
      <c r="C809" s="222"/>
      <c r="D809" s="222"/>
      <c r="E809" s="222"/>
      <c r="F809" s="222"/>
      <c r="G809" s="222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3.5" customHeight="1">
      <c r="A810" s="214"/>
      <c r="B810" s="222"/>
      <c r="C810" s="222"/>
      <c r="D810" s="222"/>
      <c r="E810" s="222"/>
      <c r="F810" s="222"/>
      <c r="G810" s="222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3.5" customHeight="1">
      <c r="A811" s="214"/>
      <c r="B811" s="222"/>
      <c r="C811" s="222"/>
      <c r="D811" s="222"/>
      <c r="E811" s="222"/>
      <c r="F811" s="222"/>
      <c r="G811" s="222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3.5" customHeight="1">
      <c r="A812" s="214"/>
      <c r="B812" s="222"/>
      <c r="C812" s="222"/>
      <c r="D812" s="222"/>
      <c r="E812" s="222"/>
      <c r="F812" s="222"/>
      <c r="G812" s="222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3.5" customHeight="1">
      <c r="A813" s="214"/>
      <c r="B813" s="222"/>
      <c r="C813" s="222"/>
      <c r="D813" s="222"/>
      <c r="E813" s="222"/>
      <c r="F813" s="222"/>
      <c r="G813" s="222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3.5" customHeight="1">
      <c r="A814" s="214"/>
      <c r="B814" s="222"/>
      <c r="C814" s="222"/>
      <c r="D814" s="222"/>
      <c r="E814" s="222"/>
      <c r="F814" s="222"/>
      <c r="G814" s="222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3.5" customHeight="1">
      <c r="A815" s="214"/>
      <c r="B815" s="222"/>
      <c r="C815" s="222"/>
      <c r="D815" s="222"/>
      <c r="E815" s="222"/>
      <c r="F815" s="222"/>
      <c r="G815" s="222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3.5" customHeight="1">
      <c r="A816" s="214"/>
      <c r="B816" s="222"/>
      <c r="C816" s="222"/>
      <c r="D816" s="222"/>
      <c r="E816" s="222"/>
      <c r="F816" s="222"/>
      <c r="G816" s="222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3.5" customHeight="1">
      <c r="A817" s="214"/>
      <c r="B817" s="222"/>
      <c r="C817" s="222"/>
      <c r="D817" s="222"/>
      <c r="E817" s="222"/>
      <c r="F817" s="222"/>
      <c r="G817" s="222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3.5" customHeight="1">
      <c r="A818" s="214"/>
      <c r="B818" s="222"/>
      <c r="C818" s="222"/>
      <c r="D818" s="222"/>
      <c r="E818" s="222"/>
      <c r="F818" s="222"/>
      <c r="G818" s="222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3.5" customHeight="1">
      <c r="A819" s="214"/>
      <c r="B819" s="222"/>
      <c r="C819" s="222"/>
      <c r="D819" s="222"/>
      <c r="E819" s="222"/>
      <c r="F819" s="222"/>
      <c r="G819" s="222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3.5" customHeight="1">
      <c r="A820" s="214"/>
      <c r="B820" s="222"/>
      <c r="C820" s="222"/>
      <c r="D820" s="222"/>
      <c r="E820" s="222"/>
      <c r="F820" s="222"/>
      <c r="G820" s="222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3.5" customHeight="1">
      <c r="A821" s="214"/>
      <c r="B821" s="222"/>
      <c r="C821" s="222"/>
      <c r="D821" s="222"/>
      <c r="E821" s="222"/>
      <c r="F821" s="222"/>
      <c r="G821" s="222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3.5" customHeight="1">
      <c r="A822" s="214"/>
      <c r="B822" s="222"/>
      <c r="C822" s="222"/>
      <c r="D822" s="222"/>
      <c r="E822" s="222"/>
      <c r="F822" s="222"/>
      <c r="G822" s="222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3.5" customHeight="1">
      <c r="A823" s="214"/>
      <c r="B823" s="222"/>
      <c r="C823" s="222"/>
      <c r="D823" s="222"/>
      <c r="E823" s="222"/>
      <c r="F823" s="222"/>
      <c r="G823" s="222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3.5" customHeight="1">
      <c r="A824" s="214"/>
      <c r="B824" s="222"/>
      <c r="C824" s="222"/>
      <c r="D824" s="222"/>
      <c r="E824" s="222"/>
      <c r="F824" s="222"/>
      <c r="G824" s="222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3.5" customHeight="1">
      <c r="A825" s="214"/>
      <c r="B825" s="222"/>
      <c r="C825" s="222"/>
      <c r="D825" s="222"/>
      <c r="E825" s="222"/>
      <c r="F825" s="222"/>
      <c r="G825" s="222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3.5" customHeight="1">
      <c r="A826" s="214"/>
      <c r="B826" s="222"/>
      <c r="C826" s="222"/>
      <c r="D826" s="222"/>
      <c r="E826" s="222"/>
      <c r="F826" s="222"/>
      <c r="G826" s="222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3.5" customHeight="1">
      <c r="A827" s="214"/>
      <c r="B827" s="222"/>
      <c r="C827" s="222"/>
      <c r="D827" s="222"/>
      <c r="E827" s="222"/>
      <c r="F827" s="222"/>
      <c r="G827" s="222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3.5" customHeight="1">
      <c r="A828" s="214"/>
      <c r="B828" s="222"/>
      <c r="C828" s="222"/>
      <c r="D828" s="222"/>
      <c r="E828" s="222"/>
      <c r="F828" s="222"/>
      <c r="G828" s="222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3.5" customHeight="1">
      <c r="A829" s="214"/>
      <c r="B829" s="222"/>
      <c r="C829" s="222"/>
      <c r="D829" s="222"/>
      <c r="E829" s="222"/>
      <c r="F829" s="222"/>
      <c r="G829" s="222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3.5" customHeight="1">
      <c r="A830" s="214"/>
      <c r="B830" s="222"/>
      <c r="C830" s="222"/>
      <c r="D830" s="222"/>
      <c r="E830" s="222"/>
      <c r="F830" s="222"/>
      <c r="G830" s="222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3.5" customHeight="1">
      <c r="A831" s="214"/>
      <c r="B831" s="222"/>
      <c r="C831" s="222"/>
      <c r="D831" s="222"/>
      <c r="E831" s="222"/>
      <c r="F831" s="222"/>
      <c r="G831" s="222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3.5" customHeight="1">
      <c r="A832" s="214"/>
      <c r="B832" s="222"/>
      <c r="C832" s="222"/>
      <c r="D832" s="222"/>
      <c r="E832" s="222"/>
      <c r="F832" s="222"/>
      <c r="G832" s="222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3.5" customHeight="1">
      <c r="A833" s="214"/>
      <c r="B833" s="222"/>
      <c r="C833" s="222"/>
      <c r="D833" s="222"/>
      <c r="E833" s="222"/>
      <c r="F833" s="222"/>
      <c r="G833" s="222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3.5" customHeight="1">
      <c r="A834" s="214"/>
      <c r="B834" s="222"/>
      <c r="C834" s="222"/>
      <c r="D834" s="222"/>
      <c r="E834" s="222"/>
      <c r="F834" s="222"/>
      <c r="G834" s="222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3.5" customHeight="1">
      <c r="A835" s="214"/>
      <c r="B835" s="222"/>
      <c r="C835" s="222"/>
      <c r="D835" s="222"/>
      <c r="E835" s="222"/>
      <c r="F835" s="222"/>
      <c r="G835" s="222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3.5" customHeight="1">
      <c r="A836" s="214"/>
      <c r="B836" s="222"/>
      <c r="C836" s="222"/>
      <c r="D836" s="222"/>
      <c r="E836" s="222"/>
      <c r="F836" s="222"/>
      <c r="G836" s="222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3.5" customHeight="1">
      <c r="A837" s="214"/>
      <c r="B837" s="222"/>
      <c r="C837" s="222"/>
      <c r="D837" s="222"/>
      <c r="E837" s="222"/>
      <c r="F837" s="222"/>
      <c r="G837" s="222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3.5" customHeight="1">
      <c r="A838" s="214"/>
      <c r="B838" s="222"/>
      <c r="C838" s="222"/>
      <c r="D838" s="222"/>
      <c r="E838" s="222"/>
      <c r="F838" s="222"/>
      <c r="G838" s="222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3.5" customHeight="1">
      <c r="A839" s="214"/>
      <c r="B839" s="222"/>
      <c r="C839" s="222"/>
      <c r="D839" s="222"/>
      <c r="E839" s="222"/>
      <c r="F839" s="222"/>
      <c r="G839" s="222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3.5" customHeight="1">
      <c r="A840" s="214"/>
      <c r="B840" s="222"/>
      <c r="C840" s="222"/>
      <c r="D840" s="222"/>
      <c r="E840" s="222"/>
      <c r="F840" s="222"/>
      <c r="G840" s="222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3.5" customHeight="1">
      <c r="A841" s="214"/>
      <c r="B841" s="222"/>
      <c r="C841" s="222"/>
      <c r="D841" s="222"/>
      <c r="E841" s="222"/>
      <c r="F841" s="222"/>
      <c r="G841" s="222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3.5" customHeight="1">
      <c r="A842" s="214"/>
      <c r="B842" s="222"/>
      <c r="C842" s="222"/>
      <c r="D842" s="222"/>
      <c r="E842" s="222"/>
      <c r="F842" s="222"/>
      <c r="G842" s="222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3.5" customHeight="1">
      <c r="A843" s="214"/>
      <c r="B843" s="222"/>
      <c r="C843" s="222"/>
      <c r="D843" s="222"/>
      <c r="E843" s="222"/>
      <c r="F843" s="222"/>
      <c r="G843" s="222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3.5" customHeight="1">
      <c r="A844" s="214"/>
      <c r="B844" s="222"/>
      <c r="C844" s="222"/>
      <c r="D844" s="222"/>
      <c r="E844" s="222"/>
      <c r="F844" s="222"/>
      <c r="G844" s="222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3.5" customHeight="1">
      <c r="A845" s="214"/>
      <c r="B845" s="222"/>
      <c r="C845" s="222"/>
      <c r="D845" s="222"/>
      <c r="E845" s="222"/>
      <c r="F845" s="222"/>
      <c r="G845" s="222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3.5" customHeight="1">
      <c r="A846" s="214"/>
      <c r="B846" s="222"/>
      <c r="C846" s="222"/>
      <c r="D846" s="222"/>
      <c r="E846" s="222"/>
      <c r="F846" s="222"/>
      <c r="G846" s="222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3.5" customHeight="1">
      <c r="A847" s="214"/>
      <c r="B847" s="222"/>
      <c r="C847" s="222"/>
      <c r="D847" s="222"/>
      <c r="E847" s="222"/>
      <c r="F847" s="222"/>
      <c r="G847" s="222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3.5" customHeight="1">
      <c r="A848" s="214"/>
      <c r="B848" s="222"/>
      <c r="C848" s="222"/>
      <c r="D848" s="222"/>
      <c r="E848" s="222"/>
      <c r="F848" s="222"/>
      <c r="G848" s="222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3.5" customHeight="1">
      <c r="A849" s="214"/>
      <c r="B849" s="222"/>
      <c r="C849" s="222"/>
      <c r="D849" s="222"/>
      <c r="E849" s="222"/>
      <c r="F849" s="222"/>
      <c r="G849" s="222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3.5" customHeight="1">
      <c r="A850" s="214"/>
      <c r="B850" s="222"/>
      <c r="C850" s="222"/>
      <c r="D850" s="222"/>
      <c r="E850" s="222"/>
      <c r="F850" s="222"/>
      <c r="G850" s="222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3.5" customHeight="1">
      <c r="A851" s="214"/>
      <c r="B851" s="222"/>
      <c r="C851" s="222"/>
      <c r="D851" s="222"/>
      <c r="E851" s="222"/>
      <c r="F851" s="222"/>
      <c r="G851" s="222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3.5" customHeight="1">
      <c r="A852" s="214"/>
      <c r="B852" s="222"/>
      <c r="C852" s="222"/>
      <c r="D852" s="222"/>
      <c r="E852" s="222"/>
      <c r="F852" s="222"/>
      <c r="G852" s="222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3.5" customHeight="1">
      <c r="A853" s="214"/>
      <c r="B853" s="222"/>
      <c r="C853" s="222"/>
      <c r="D853" s="222"/>
      <c r="E853" s="222"/>
      <c r="F853" s="222"/>
      <c r="G853" s="222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3.5" customHeight="1">
      <c r="A854" s="214"/>
      <c r="B854" s="222"/>
      <c r="C854" s="222"/>
      <c r="D854" s="222"/>
      <c r="E854" s="222"/>
      <c r="F854" s="222"/>
      <c r="G854" s="222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3.5" customHeight="1">
      <c r="A855" s="214"/>
      <c r="B855" s="222"/>
      <c r="C855" s="222"/>
      <c r="D855" s="222"/>
      <c r="E855" s="222"/>
      <c r="F855" s="222"/>
      <c r="G855" s="222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3.5" customHeight="1">
      <c r="A856" s="214"/>
      <c r="B856" s="222"/>
      <c r="C856" s="222"/>
      <c r="D856" s="222"/>
      <c r="E856" s="222"/>
      <c r="F856" s="222"/>
      <c r="G856" s="222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3.5" customHeight="1">
      <c r="A857" s="214"/>
      <c r="B857" s="222"/>
      <c r="C857" s="222"/>
      <c r="D857" s="222"/>
      <c r="E857" s="222"/>
      <c r="F857" s="222"/>
      <c r="G857" s="222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3.5" customHeight="1">
      <c r="A858" s="214"/>
      <c r="B858" s="222"/>
      <c r="C858" s="222"/>
      <c r="D858" s="222"/>
      <c r="E858" s="222"/>
      <c r="F858" s="222"/>
      <c r="G858" s="222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3.5" customHeight="1">
      <c r="A859" s="214"/>
      <c r="B859" s="222"/>
      <c r="C859" s="222"/>
      <c r="D859" s="222"/>
      <c r="E859" s="222"/>
      <c r="F859" s="222"/>
      <c r="G859" s="222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3.5" customHeight="1">
      <c r="A860" s="214"/>
      <c r="B860" s="222"/>
      <c r="C860" s="222"/>
      <c r="D860" s="222"/>
      <c r="E860" s="222"/>
      <c r="F860" s="222"/>
      <c r="G860" s="222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3.5" customHeight="1">
      <c r="A861" s="214"/>
      <c r="B861" s="222"/>
      <c r="C861" s="222"/>
      <c r="D861" s="222"/>
      <c r="E861" s="222"/>
      <c r="F861" s="222"/>
      <c r="G861" s="222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3.5" customHeight="1">
      <c r="A862" s="214"/>
      <c r="B862" s="222"/>
      <c r="C862" s="222"/>
      <c r="D862" s="222"/>
      <c r="E862" s="222"/>
      <c r="F862" s="222"/>
      <c r="G862" s="222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3.5" customHeight="1">
      <c r="A863" s="214"/>
      <c r="B863" s="222"/>
      <c r="C863" s="222"/>
      <c r="D863" s="222"/>
      <c r="E863" s="222"/>
      <c r="F863" s="222"/>
      <c r="G863" s="222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3.5" customHeight="1">
      <c r="A864" s="214"/>
      <c r="B864" s="222"/>
      <c r="C864" s="222"/>
      <c r="D864" s="222"/>
      <c r="E864" s="222"/>
      <c r="F864" s="222"/>
      <c r="G864" s="222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3.5" customHeight="1">
      <c r="A865" s="214"/>
      <c r="B865" s="222"/>
      <c r="C865" s="222"/>
      <c r="D865" s="222"/>
      <c r="E865" s="222"/>
      <c r="F865" s="222"/>
      <c r="G865" s="222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3.5" customHeight="1">
      <c r="A866" s="214"/>
      <c r="B866" s="222"/>
      <c r="C866" s="222"/>
      <c r="D866" s="222"/>
      <c r="E866" s="222"/>
      <c r="F866" s="222"/>
      <c r="G866" s="222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3.5" customHeight="1">
      <c r="A867" s="214"/>
      <c r="B867" s="222"/>
      <c r="C867" s="222"/>
      <c r="D867" s="222"/>
      <c r="E867" s="222"/>
      <c r="F867" s="222"/>
      <c r="G867" s="222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3.5" customHeight="1">
      <c r="A868" s="214"/>
      <c r="B868" s="222"/>
      <c r="C868" s="222"/>
      <c r="D868" s="222"/>
      <c r="E868" s="222"/>
      <c r="F868" s="222"/>
      <c r="G868" s="222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3.5" customHeight="1">
      <c r="A869" s="214"/>
      <c r="B869" s="222"/>
      <c r="C869" s="222"/>
      <c r="D869" s="222"/>
      <c r="E869" s="222"/>
      <c r="F869" s="222"/>
      <c r="G869" s="222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3.5" customHeight="1">
      <c r="A870" s="214"/>
      <c r="B870" s="222"/>
      <c r="C870" s="222"/>
      <c r="D870" s="222"/>
      <c r="E870" s="222"/>
      <c r="F870" s="222"/>
      <c r="G870" s="222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3.5" customHeight="1">
      <c r="A871" s="214"/>
      <c r="B871" s="222"/>
      <c r="C871" s="222"/>
      <c r="D871" s="222"/>
      <c r="E871" s="222"/>
      <c r="F871" s="222"/>
      <c r="G871" s="222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3.5" customHeight="1">
      <c r="A872" s="214"/>
      <c r="B872" s="222"/>
      <c r="C872" s="222"/>
      <c r="D872" s="222"/>
      <c r="E872" s="222"/>
      <c r="F872" s="222"/>
      <c r="G872" s="222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3.5" customHeight="1">
      <c r="A873" s="214"/>
      <c r="B873" s="222"/>
      <c r="C873" s="222"/>
      <c r="D873" s="222"/>
      <c r="E873" s="222"/>
      <c r="F873" s="222"/>
      <c r="G873" s="222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3.5" customHeight="1">
      <c r="A874" s="214"/>
      <c r="B874" s="222"/>
      <c r="C874" s="222"/>
      <c r="D874" s="222"/>
      <c r="E874" s="222"/>
      <c r="F874" s="222"/>
      <c r="G874" s="222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3.5" customHeight="1">
      <c r="A875" s="214"/>
      <c r="B875" s="222"/>
      <c r="C875" s="222"/>
      <c r="D875" s="222"/>
      <c r="E875" s="222"/>
      <c r="F875" s="222"/>
      <c r="G875" s="222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3.5" customHeight="1">
      <c r="A876" s="214"/>
      <c r="B876" s="222"/>
      <c r="C876" s="222"/>
      <c r="D876" s="222"/>
      <c r="E876" s="222"/>
      <c r="F876" s="222"/>
      <c r="G876" s="222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3.5" customHeight="1">
      <c r="A877" s="214"/>
      <c r="B877" s="222"/>
      <c r="C877" s="222"/>
      <c r="D877" s="222"/>
      <c r="E877" s="222"/>
      <c r="F877" s="222"/>
      <c r="G877" s="222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3.5" customHeight="1">
      <c r="A878" s="214"/>
      <c r="B878" s="222"/>
      <c r="C878" s="222"/>
      <c r="D878" s="222"/>
      <c r="E878" s="222"/>
      <c r="F878" s="222"/>
      <c r="G878" s="222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3.5" customHeight="1">
      <c r="A879" s="214"/>
      <c r="B879" s="222"/>
      <c r="C879" s="222"/>
      <c r="D879" s="222"/>
      <c r="E879" s="222"/>
      <c r="F879" s="222"/>
      <c r="G879" s="222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3.5" customHeight="1">
      <c r="A880" s="214"/>
      <c r="B880" s="222"/>
      <c r="C880" s="222"/>
      <c r="D880" s="222"/>
      <c r="E880" s="222"/>
      <c r="F880" s="222"/>
      <c r="G880" s="222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3.5" customHeight="1">
      <c r="A881" s="214"/>
      <c r="B881" s="222"/>
      <c r="C881" s="222"/>
      <c r="D881" s="222"/>
      <c r="E881" s="222"/>
      <c r="F881" s="222"/>
      <c r="G881" s="222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3.5" customHeight="1">
      <c r="A882" s="214"/>
      <c r="B882" s="222"/>
      <c r="C882" s="222"/>
      <c r="D882" s="222"/>
      <c r="E882" s="222"/>
      <c r="F882" s="222"/>
      <c r="G882" s="222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3.5" customHeight="1">
      <c r="A883" s="214"/>
      <c r="B883" s="222"/>
      <c r="C883" s="222"/>
      <c r="D883" s="222"/>
      <c r="E883" s="222"/>
      <c r="F883" s="222"/>
      <c r="G883" s="222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3.5" customHeight="1">
      <c r="A884" s="214"/>
      <c r="B884" s="222"/>
      <c r="C884" s="222"/>
      <c r="D884" s="222"/>
      <c r="E884" s="222"/>
      <c r="F884" s="222"/>
      <c r="G884" s="222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3.5" customHeight="1">
      <c r="A885" s="214"/>
      <c r="B885" s="222"/>
      <c r="C885" s="222"/>
      <c r="D885" s="222"/>
      <c r="E885" s="222"/>
      <c r="F885" s="222"/>
      <c r="G885" s="222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3.5" customHeight="1">
      <c r="A886" s="214"/>
      <c r="B886" s="222"/>
      <c r="C886" s="222"/>
      <c r="D886" s="222"/>
      <c r="E886" s="222"/>
      <c r="F886" s="222"/>
      <c r="G886" s="222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3.5" customHeight="1">
      <c r="A887" s="214"/>
      <c r="B887" s="222"/>
      <c r="C887" s="222"/>
      <c r="D887" s="222"/>
      <c r="E887" s="222"/>
      <c r="F887" s="222"/>
      <c r="G887" s="222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3.5" customHeight="1">
      <c r="A888" s="214"/>
      <c r="B888" s="222"/>
      <c r="C888" s="222"/>
      <c r="D888" s="222"/>
      <c r="E888" s="222"/>
      <c r="F888" s="222"/>
      <c r="G888" s="222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3.5" customHeight="1">
      <c r="A889" s="214"/>
      <c r="B889" s="222"/>
      <c r="C889" s="222"/>
      <c r="D889" s="222"/>
      <c r="E889" s="222"/>
      <c r="F889" s="222"/>
      <c r="G889" s="222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3.5" customHeight="1">
      <c r="A890" s="214"/>
      <c r="B890" s="222"/>
      <c r="C890" s="222"/>
      <c r="D890" s="222"/>
      <c r="E890" s="222"/>
      <c r="F890" s="222"/>
      <c r="G890" s="222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3.5" customHeight="1">
      <c r="A891" s="214"/>
      <c r="B891" s="222"/>
      <c r="C891" s="222"/>
      <c r="D891" s="222"/>
      <c r="E891" s="222"/>
      <c r="F891" s="222"/>
      <c r="G891" s="222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3.5" customHeight="1">
      <c r="A892" s="214"/>
      <c r="B892" s="222"/>
      <c r="C892" s="222"/>
      <c r="D892" s="222"/>
      <c r="E892" s="222"/>
      <c r="F892" s="222"/>
      <c r="G892" s="222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3.5" customHeight="1">
      <c r="A893" s="214"/>
      <c r="B893" s="222"/>
      <c r="C893" s="222"/>
      <c r="D893" s="222"/>
      <c r="E893" s="222"/>
      <c r="F893" s="222"/>
      <c r="G893" s="222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3.5" customHeight="1">
      <c r="A894" s="214"/>
      <c r="B894" s="222"/>
      <c r="C894" s="222"/>
      <c r="D894" s="222"/>
      <c r="E894" s="222"/>
      <c r="F894" s="222"/>
      <c r="G894" s="222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3.5" customHeight="1">
      <c r="A895" s="214"/>
      <c r="B895" s="222"/>
      <c r="C895" s="222"/>
      <c r="D895" s="222"/>
      <c r="E895" s="222"/>
      <c r="F895" s="222"/>
      <c r="G895" s="222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3.5" customHeight="1">
      <c r="A896" s="214"/>
      <c r="B896" s="222"/>
      <c r="C896" s="222"/>
      <c r="D896" s="222"/>
      <c r="E896" s="222"/>
      <c r="F896" s="222"/>
      <c r="G896" s="222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3.5" customHeight="1">
      <c r="A897" s="214"/>
      <c r="B897" s="222"/>
      <c r="C897" s="222"/>
      <c r="D897" s="222"/>
      <c r="E897" s="222"/>
      <c r="F897" s="222"/>
      <c r="G897" s="222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3.5" customHeight="1">
      <c r="A898" s="214"/>
      <c r="B898" s="222"/>
      <c r="C898" s="222"/>
      <c r="D898" s="222"/>
      <c r="E898" s="222"/>
      <c r="F898" s="222"/>
      <c r="G898" s="222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3.5" customHeight="1">
      <c r="A899" s="214"/>
      <c r="B899" s="222"/>
      <c r="C899" s="222"/>
      <c r="D899" s="222"/>
      <c r="E899" s="222"/>
      <c r="F899" s="222"/>
      <c r="G899" s="222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3.5" customHeight="1">
      <c r="A900" s="214"/>
      <c r="B900" s="222"/>
      <c r="C900" s="222"/>
      <c r="D900" s="222"/>
      <c r="E900" s="222"/>
      <c r="F900" s="222"/>
      <c r="G900" s="222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3.5" customHeight="1">
      <c r="A901" s="214"/>
      <c r="B901" s="222"/>
      <c r="C901" s="222"/>
      <c r="D901" s="222"/>
      <c r="E901" s="222"/>
      <c r="F901" s="222"/>
      <c r="G901" s="222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3.5" customHeight="1">
      <c r="A902" s="214"/>
      <c r="B902" s="222"/>
      <c r="C902" s="222"/>
      <c r="D902" s="222"/>
      <c r="E902" s="222"/>
      <c r="F902" s="222"/>
      <c r="G902" s="222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3.5" customHeight="1">
      <c r="A903" s="214"/>
      <c r="B903" s="222"/>
      <c r="C903" s="222"/>
      <c r="D903" s="222"/>
      <c r="E903" s="222"/>
      <c r="F903" s="222"/>
      <c r="G903" s="222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3.5" customHeight="1">
      <c r="A904" s="214"/>
      <c r="B904" s="222"/>
      <c r="C904" s="222"/>
      <c r="D904" s="222"/>
      <c r="E904" s="222"/>
      <c r="F904" s="222"/>
      <c r="G904" s="222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3.5" customHeight="1">
      <c r="A905" s="214"/>
      <c r="B905" s="222"/>
      <c r="C905" s="222"/>
      <c r="D905" s="222"/>
      <c r="E905" s="222"/>
      <c r="F905" s="222"/>
      <c r="G905" s="222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3.5" customHeight="1">
      <c r="A906" s="214"/>
      <c r="B906" s="222"/>
      <c r="C906" s="222"/>
      <c r="D906" s="222"/>
      <c r="E906" s="222"/>
      <c r="F906" s="222"/>
      <c r="G906" s="222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3.5" customHeight="1">
      <c r="A907" s="214"/>
      <c r="B907" s="222"/>
      <c r="C907" s="222"/>
      <c r="D907" s="222"/>
      <c r="E907" s="222"/>
      <c r="F907" s="222"/>
      <c r="G907" s="222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3.5" customHeight="1">
      <c r="A908" s="214"/>
      <c r="B908" s="222"/>
      <c r="C908" s="222"/>
      <c r="D908" s="222"/>
      <c r="E908" s="222"/>
      <c r="F908" s="222"/>
      <c r="G908" s="222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3.5" customHeight="1">
      <c r="A909" s="214"/>
      <c r="B909" s="222"/>
      <c r="C909" s="222"/>
      <c r="D909" s="222"/>
      <c r="E909" s="222"/>
      <c r="F909" s="222"/>
      <c r="G909" s="222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3.5" customHeight="1">
      <c r="A910" s="214"/>
      <c r="B910" s="222"/>
      <c r="C910" s="222"/>
      <c r="D910" s="222"/>
      <c r="E910" s="222"/>
      <c r="F910" s="222"/>
      <c r="G910" s="222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3.5" customHeight="1">
      <c r="A911" s="214"/>
      <c r="B911" s="222"/>
      <c r="C911" s="222"/>
      <c r="D911" s="222"/>
      <c r="E911" s="222"/>
      <c r="F911" s="222"/>
      <c r="G911" s="222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3.5" customHeight="1">
      <c r="A912" s="214"/>
      <c r="B912" s="222"/>
      <c r="C912" s="222"/>
      <c r="D912" s="222"/>
      <c r="E912" s="222"/>
      <c r="F912" s="222"/>
      <c r="G912" s="222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3.5" customHeight="1">
      <c r="A913" s="214"/>
      <c r="B913" s="222"/>
      <c r="C913" s="222"/>
      <c r="D913" s="222"/>
      <c r="E913" s="222"/>
      <c r="F913" s="222"/>
      <c r="G913" s="222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3.5" customHeight="1">
      <c r="A914" s="214"/>
      <c r="B914" s="222"/>
      <c r="C914" s="222"/>
      <c r="D914" s="222"/>
      <c r="E914" s="222"/>
      <c r="F914" s="222"/>
      <c r="G914" s="222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3.5" customHeight="1">
      <c r="A915" s="214"/>
      <c r="B915" s="222"/>
      <c r="C915" s="222"/>
      <c r="D915" s="222"/>
      <c r="E915" s="222"/>
      <c r="F915" s="222"/>
      <c r="G915" s="222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3.5" customHeight="1">
      <c r="A916" s="214"/>
      <c r="B916" s="222"/>
      <c r="C916" s="222"/>
      <c r="D916" s="222"/>
      <c r="E916" s="222"/>
      <c r="F916" s="222"/>
      <c r="G916" s="222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3.5" customHeight="1">
      <c r="A917" s="214"/>
      <c r="B917" s="222"/>
      <c r="C917" s="222"/>
      <c r="D917" s="222"/>
      <c r="E917" s="222"/>
      <c r="F917" s="222"/>
      <c r="G917" s="222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3.5" customHeight="1">
      <c r="A918" s="214"/>
      <c r="B918" s="222"/>
      <c r="C918" s="222"/>
      <c r="D918" s="222"/>
      <c r="E918" s="222"/>
      <c r="F918" s="222"/>
      <c r="G918" s="222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3.5" customHeight="1">
      <c r="A919" s="214"/>
      <c r="B919" s="222"/>
      <c r="C919" s="222"/>
      <c r="D919" s="222"/>
      <c r="E919" s="222"/>
      <c r="F919" s="222"/>
      <c r="G919" s="222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3.5" customHeight="1">
      <c r="A920" s="214"/>
      <c r="B920" s="222"/>
      <c r="C920" s="222"/>
      <c r="D920" s="222"/>
      <c r="E920" s="222"/>
      <c r="F920" s="222"/>
      <c r="G920" s="222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3.5" customHeight="1">
      <c r="A921" s="214"/>
      <c r="B921" s="222"/>
      <c r="C921" s="222"/>
      <c r="D921" s="222"/>
      <c r="E921" s="222"/>
      <c r="F921" s="222"/>
      <c r="G921" s="222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3.5" customHeight="1">
      <c r="A922" s="214"/>
      <c r="B922" s="222"/>
      <c r="C922" s="222"/>
      <c r="D922" s="222"/>
      <c r="E922" s="222"/>
      <c r="F922" s="222"/>
      <c r="G922" s="222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3.5" customHeight="1">
      <c r="A923" s="214"/>
      <c r="B923" s="222"/>
      <c r="C923" s="222"/>
      <c r="D923" s="222"/>
      <c r="E923" s="222"/>
      <c r="F923" s="222"/>
      <c r="G923" s="222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3.5" customHeight="1">
      <c r="A924" s="214"/>
      <c r="B924" s="222"/>
      <c r="C924" s="222"/>
      <c r="D924" s="222"/>
      <c r="E924" s="222"/>
      <c r="F924" s="222"/>
      <c r="G924" s="222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3.5" customHeight="1">
      <c r="A925" s="214"/>
      <c r="B925" s="222"/>
      <c r="C925" s="222"/>
      <c r="D925" s="222"/>
      <c r="E925" s="222"/>
      <c r="F925" s="222"/>
      <c r="G925" s="222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3.5" customHeight="1">
      <c r="A926" s="214"/>
      <c r="B926" s="222"/>
      <c r="C926" s="222"/>
      <c r="D926" s="222"/>
      <c r="E926" s="222"/>
      <c r="F926" s="222"/>
      <c r="G926" s="222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3.5" customHeight="1">
      <c r="A927" s="214"/>
      <c r="B927" s="222"/>
      <c r="C927" s="222"/>
      <c r="D927" s="222"/>
      <c r="E927" s="222"/>
      <c r="F927" s="222"/>
      <c r="G927" s="222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3.5" customHeight="1">
      <c r="A928" s="214"/>
      <c r="B928" s="222"/>
      <c r="C928" s="222"/>
      <c r="D928" s="222"/>
      <c r="E928" s="222"/>
      <c r="F928" s="222"/>
      <c r="G928" s="222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3.5" customHeight="1">
      <c r="A929" s="214"/>
      <c r="B929" s="222"/>
      <c r="C929" s="222"/>
      <c r="D929" s="222"/>
      <c r="E929" s="222"/>
      <c r="F929" s="222"/>
      <c r="G929" s="222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3.5" customHeight="1">
      <c r="A930" s="214"/>
      <c r="B930" s="222"/>
      <c r="C930" s="222"/>
      <c r="D930" s="222"/>
      <c r="E930" s="222"/>
      <c r="F930" s="222"/>
      <c r="G930" s="222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3.5" customHeight="1">
      <c r="A931" s="214"/>
      <c r="B931" s="222"/>
      <c r="C931" s="222"/>
      <c r="D931" s="222"/>
      <c r="E931" s="222"/>
      <c r="F931" s="222"/>
      <c r="G931" s="222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3.5" customHeight="1">
      <c r="A932" s="214"/>
      <c r="B932" s="222"/>
      <c r="C932" s="222"/>
      <c r="D932" s="222"/>
      <c r="E932" s="222"/>
      <c r="F932" s="222"/>
      <c r="G932" s="222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3.5" customHeight="1">
      <c r="A933" s="214"/>
      <c r="B933" s="222"/>
      <c r="C933" s="222"/>
      <c r="D933" s="222"/>
      <c r="E933" s="222"/>
      <c r="F933" s="222"/>
      <c r="G933" s="222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3.5" customHeight="1">
      <c r="A934" s="214"/>
      <c r="B934" s="222"/>
      <c r="C934" s="222"/>
      <c r="D934" s="222"/>
      <c r="E934" s="222"/>
      <c r="F934" s="222"/>
      <c r="G934" s="222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3.5" customHeight="1">
      <c r="A935" s="214"/>
      <c r="B935" s="222"/>
      <c r="C935" s="222"/>
      <c r="D935" s="222"/>
      <c r="E935" s="222"/>
      <c r="F935" s="222"/>
      <c r="G935" s="222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3.5" customHeight="1">
      <c r="A936" s="214"/>
      <c r="B936" s="222"/>
      <c r="C936" s="222"/>
      <c r="D936" s="222"/>
      <c r="E936" s="222"/>
      <c r="F936" s="222"/>
      <c r="G936" s="222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3.5" customHeight="1">
      <c r="A937" s="214"/>
      <c r="B937" s="222"/>
      <c r="C937" s="222"/>
      <c r="D937" s="222"/>
      <c r="E937" s="222"/>
      <c r="F937" s="222"/>
      <c r="G937" s="222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3.5" customHeight="1">
      <c r="A938" s="214"/>
      <c r="B938" s="222"/>
      <c r="C938" s="222"/>
      <c r="D938" s="222"/>
      <c r="E938" s="222"/>
      <c r="F938" s="222"/>
      <c r="G938" s="222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3.5" customHeight="1">
      <c r="A939" s="214"/>
      <c r="B939" s="222"/>
      <c r="C939" s="222"/>
      <c r="D939" s="222"/>
      <c r="E939" s="222"/>
      <c r="F939" s="222"/>
      <c r="G939" s="222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3.5" customHeight="1">
      <c r="A940" s="214"/>
      <c r="B940" s="222"/>
      <c r="C940" s="222"/>
      <c r="D940" s="222"/>
      <c r="E940" s="222"/>
      <c r="F940" s="222"/>
      <c r="G940" s="222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3.5" customHeight="1">
      <c r="A941" s="214"/>
      <c r="B941" s="222"/>
      <c r="C941" s="222"/>
      <c r="D941" s="222"/>
      <c r="E941" s="222"/>
      <c r="F941" s="222"/>
      <c r="G941" s="222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3.5" customHeight="1">
      <c r="A942" s="214"/>
      <c r="B942" s="222"/>
      <c r="C942" s="222"/>
      <c r="D942" s="222"/>
      <c r="E942" s="222"/>
      <c r="F942" s="222"/>
      <c r="G942" s="222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3.5" customHeight="1">
      <c r="A943" s="214"/>
      <c r="B943" s="222"/>
      <c r="C943" s="222"/>
      <c r="D943" s="222"/>
      <c r="E943" s="222"/>
      <c r="F943" s="222"/>
      <c r="G943" s="222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3.5" customHeight="1">
      <c r="A944" s="214"/>
      <c r="B944" s="222"/>
      <c r="C944" s="222"/>
      <c r="D944" s="222"/>
      <c r="E944" s="222"/>
      <c r="F944" s="222"/>
      <c r="G944" s="222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3.5" customHeight="1">
      <c r="A945" s="214"/>
      <c r="B945" s="222"/>
      <c r="C945" s="222"/>
      <c r="D945" s="222"/>
      <c r="E945" s="222"/>
      <c r="F945" s="222"/>
      <c r="G945" s="222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3.5" customHeight="1">
      <c r="A946" s="214"/>
      <c r="B946" s="222"/>
      <c r="C946" s="222"/>
      <c r="D946" s="222"/>
      <c r="E946" s="222"/>
      <c r="F946" s="222"/>
      <c r="G946" s="222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3.5" customHeight="1">
      <c r="A947" s="214"/>
      <c r="B947" s="222"/>
      <c r="C947" s="222"/>
      <c r="D947" s="222"/>
      <c r="E947" s="222"/>
      <c r="F947" s="222"/>
      <c r="G947" s="222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3.5" customHeight="1">
      <c r="A948" s="214"/>
      <c r="B948" s="222"/>
      <c r="C948" s="222"/>
      <c r="D948" s="222"/>
      <c r="E948" s="222"/>
      <c r="F948" s="222"/>
      <c r="G948" s="222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3.5" customHeight="1">
      <c r="A949" s="214"/>
      <c r="B949" s="222"/>
      <c r="C949" s="222"/>
      <c r="D949" s="222"/>
      <c r="E949" s="222"/>
      <c r="F949" s="222"/>
      <c r="G949" s="222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3.5" customHeight="1">
      <c r="A950" s="214"/>
      <c r="B950" s="222"/>
      <c r="C950" s="222"/>
      <c r="D950" s="222"/>
      <c r="E950" s="222"/>
      <c r="F950" s="222"/>
      <c r="G950" s="222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3.5" customHeight="1">
      <c r="A951" s="214"/>
      <c r="B951" s="222"/>
      <c r="C951" s="222"/>
      <c r="D951" s="222"/>
      <c r="E951" s="222"/>
      <c r="F951" s="222"/>
      <c r="G951" s="222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3.5" customHeight="1">
      <c r="A952" s="214"/>
      <c r="B952" s="222"/>
      <c r="C952" s="222"/>
      <c r="D952" s="222"/>
      <c r="E952" s="222"/>
      <c r="F952" s="222"/>
      <c r="G952" s="222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3.5" customHeight="1">
      <c r="A953" s="214"/>
      <c r="B953" s="222"/>
      <c r="C953" s="222"/>
      <c r="D953" s="222"/>
      <c r="E953" s="222"/>
      <c r="F953" s="222"/>
      <c r="G953" s="222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3.5" customHeight="1">
      <c r="A954" s="214"/>
      <c r="B954" s="222"/>
      <c r="C954" s="222"/>
      <c r="D954" s="222"/>
      <c r="E954" s="222"/>
      <c r="F954" s="222"/>
      <c r="G954" s="222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3.5" customHeight="1">
      <c r="A955" s="214"/>
      <c r="B955" s="222"/>
      <c r="C955" s="222"/>
      <c r="D955" s="222"/>
      <c r="E955" s="222"/>
      <c r="F955" s="222"/>
      <c r="G955" s="222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3.5" customHeight="1">
      <c r="A956" s="214"/>
      <c r="B956" s="222"/>
      <c r="C956" s="222"/>
      <c r="D956" s="222"/>
      <c r="E956" s="222"/>
      <c r="F956" s="222"/>
      <c r="G956" s="222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3.5" customHeight="1">
      <c r="A957" s="214"/>
      <c r="B957" s="222"/>
      <c r="C957" s="222"/>
      <c r="D957" s="222"/>
      <c r="E957" s="222"/>
      <c r="F957" s="222"/>
      <c r="G957" s="222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3.5" customHeight="1">
      <c r="A958" s="214"/>
      <c r="B958" s="222"/>
      <c r="C958" s="222"/>
      <c r="D958" s="222"/>
      <c r="E958" s="222"/>
      <c r="F958" s="222"/>
      <c r="G958" s="222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3.5" customHeight="1">
      <c r="A959" s="214"/>
      <c r="B959" s="222"/>
      <c r="C959" s="222"/>
      <c r="D959" s="222"/>
      <c r="E959" s="222"/>
      <c r="F959" s="222"/>
      <c r="G959" s="222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3.5" customHeight="1">
      <c r="A960" s="214"/>
      <c r="B960" s="222"/>
      <c r="C960" s="222"/>
      <c r="D960" s="222"/>
      <c r="E960" s="222"/>
      <c r="F960" s="222"/>
      <c r="G960" s="222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3.5" customHeight="1">
      <c r="A961" s="214"/>
      <c r="B961" s="222"/>
      <c r="C961" s="222"/>
      <c r="D961" s="222"/>
      <c r="E961" s="222"/>
      <c r="F961" s="222"/>
      <c r="G961" s="222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3.5" customHeight="1">
      <c r="A962" s="214"/>
      <c r="B962" s="222"/>
      <c r="C962" s="222"/>
      <c r="D962" s="222"/>
      <c r="E962" s="222"/>
      <c r="F962" s="222"/>
      <c r="G962" s="222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3.5" customHeight="1">
      <c r="A963" s="214"/>
      <c r="B963" s="222"/>
      <c r="C963" s="222"/>
      <c r="D963" s="222"/>
      <c r="E963" s="222"/>
      <c r="F963" s="222"/>
      <c r="G963" s="222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3.5" customHeight="1">
      <c r="A964" s="214"/>
      <c r="B964" s="222"/>
      <c r="C964" s="222"/>
      <c r="D964" s="222"/>
      <c r="E964" s="222"/>
      <c r="F964" s="222"/>
      <c r="G964" s="222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3.5" customHeight="1">
      <c r="A965" s="214"/>
      <c r="B965" s="222"/>
      <c r="C965" s="222"/>
      <c r="D965" s="222"/>
      <c r="E965" s="222"/>
      <c r="F965" s="222"/>
      <c r="G965" s="222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3.5" customHeight="1">
      <c r="A966" s="214"/>
      <c r="B966" s="222"/>
      <c r="C966" s="222"/>
      <c r="D966" s="222"/>
      <c r="E966" s="222"/>
      <c r="F966" s="222"/>
      <c r="G966" s="222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3.5" customHeight="1">
      <c r="A967" s="214"/>
      <c r="B967" s="222"/>
      <c r="C967" s="222"/>
      <c r="D967" s="222"/>
      <c r="E967" s="222"/>
      <c r="F967" s="222"/>
      <c r="G967" s="222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3.5" customHeight="1">
      <c r="A968" s="214"/>
      <c r="B968" s="222"/>
      <c r="C968" s="222"/>
      <c r="D968" s="222"/>
      <c r="E968" s="222"/>
      <c r="F968" s="222"/>
      <c r="G968" s="222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3.5" customHeight="1">
      <c r="A969" s="214"/>
      <c r="B969" s="222"/>
      <c r="C969" s="222"/>
      <c r="D969" s="222"/>
      <c r="E969" s="222"/>
      <c r="F969" s="222"/>
      <c r="G969" s="222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3.5" customHeight="1">
      <c r="A970" s="214"/>
      <c r="B970" s="222"/>
      <c r="C970" s="222"/>
      <c r="D970" s="222"/>
      <c r="E970" s="222"/>
      <c r="F970" s="222"/>
      <c r="G970" s="222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3.5" customHeight="1">
      <c r="A971" s="214"/>
      <c r="B971" s="222"/>
      <c r="C971" s="222"/>
      <c r="D971" s="222"/>
      <c r="E971" s="222"/>
      <c r="F971" s="222"/>
      <c r="G971" s="222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3.5" customHeight="1">
      <c r="A972" s="214"/>
      <c r="B972" s="222"/>
      <c r="C972" s="222"/>
      <c r="D972" s="222"/>
      <c r="E972" s="222"/>
      <c r="F972" s="222"/>
      <c r="G972" s="222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3.5" customHeight="1">
      <c r="A973" s="214"/>
      <c r="B973" s="222"/>
      <c r="C973" s="222"/>
      <c r="D973" s="222"/>
      <c r="E973" s="222"/>
      <c r="F973" s="222"/>
      <c r="G973" s="222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3.5" customHeight="1">
      <c r="A974" s="214"/>
      <c r="B974" s="222"/>
      <c r="C974" s="222"/>
      <c r="D974" s="222"/>
      <c r="E974" s="222"/>
      <c r="F974" s="222"/>
      <c r="G974" s="222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3.5" customHeight="1">
      <c r="A975" s="214"/>
      <c r="B975" s="222"/>
      <c r="C975" s="222"/>
      <c r="D975" s="222"/>
      <c r="E975" s="222"/>
      <c r="F975" s="222"/>
      <c r="G975" s="222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3.5" customHeight="1">
      <c r="A976" s="214"/>
      <c r="B976" s="222"/>
      <c r="C976" s="222"/>
      <c r="D976" s="222"/>
      <c r="E976" s="222"/>
      <c r="F976" s="222"/>
      <c r="G976" s="222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3.5" customHeight="1">
      <c r="A977" s="214"/>
      <c r="B977" s="222"/>
      <c r="C977" s="222"/>
      <c r="D977" s="222"/>
      <c r="E977" s="222"/>
      <c r="F977" s="222"/>
      <c r="G977" s="222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3.5" customHeight="1">
      <c r="A978" s="214"/>
      <c r="B978" s="222"/>
      <c r="C978" s="222"/>
      <c r="D978" s="222"/>
      <c r="E978" s="222"/>
      <c r="F978" s="222"/>
      <c r="G978" s="222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3.5" customHeight="1">
      <c r="A979" s="214"/>
      <c r="B979" s="222"/>
      <c r="C979" s="222"/>
      <c r="D979" s="222"/>
      <c r="E979" s="222"/>
      <c r="F979" s="222"/>
      <c r="G979" s="222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3.5" customHeight="1">
      <c r="A980" s="214"/>
      <c r="B980" s="222"/>
      <c r="C980" s="222"/>
      <c r="D980" s="222"/>
      <c r="E980" s="222"/>
      <c r="F980" s="222"/>
      <c r="G980" s="222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3.5" customHeight="1">
      <c r="A981" s="214"/>
      <c r="B981" s="222"/>
      <c r="C981" s="222"/>
      <c r="D981" s="222"/>
      <c r="E981" s="222"/>
      <c r="F981" s="222"/>
      <c r="G981" s="222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3.5" customHeight="1">
      <c r="A982" s="214"/>
      <c r="B982" s="222"/>
      <c r="C982" s="222"/>
      <c r="D982" s="222"/>
      <c r="E982" s="222"/>
      <c r="F982" s="222"/>
      <c r="G982" s="222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3.5" customHeight="1">
      <c r="A983" s="214"/>
      <c r="B983" s="222"/>
      <c r="C983" s="222"/>
      <c r="D983" s="222"/>
      <c r="E983" s="222"/>
      <c r="F983" s="222"/>
      <c r="G983" s="222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3.5" customHeight="1">
      <c r="A984" s="214"/>
      <c r="B984" s="222"/>
      <c r="C984" s="222"/>
      <c r="D984" s="222"/>
      <c r="E984" s="222"/>
      <c r="F984" s="222"/>
      <c r="G984" s="222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3.5" customHeight="1">
      <c r="A985" s="214"/>
      <c r="B985" s="222"/>
      <c r="C985" s="222"/>
      <c r="D985" s="222"/>
      <c r="E985" s="222"/>
      <c r="F985" s="222"/>
      <c r="G985" s="222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3.5" customHeight="1">
      <c r="A986" s="214"/>
      <c r="B986" s="222"/>
      <c r="C986" s="222"/>
      <c r="D986" s="222"/>
      <c r="E986" s="222"/>
      <c r="F986" s="222"/>
      <c r="G986" s="222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3.5" customHeight="1">
      <c r="A987" s="214"/>
      <c r="B987" s="222"/>
      <c r="C987" s="222"/>
      <c r="D987" s="222"/>
      <c r="E987" s="222"/>
      <c r="F987" s="222"/>
      <c r="G987" s="222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3.5" customHeight="1">
      <c r="A988" s="214"/>
      <c r="B988" s="222"/>
      <c r="C988" s="222"/>
      <c r="D988" s="222"/>
      <c r="E988" s="222"/>
      <c r="F988" s="222"/>
      <c r="G988" s="222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3.5" customHeight="1">
      <c r="A989" s="214"/>
      <c r="B989" s="222"/>
      <c r="C989" s="222"/>
      <c r="D989" s="222"/>
      <c r="E989" s="222"/>
      <c r="F989" s="222"/>
      <c r="G989" s="222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3.5" customHeight="1">
      <c r="A990" s="214"/>
      <c r="B990" s="222"/>
      <c r="C990" s="222"/>
      <c r="D990" s="222"/>
      <c r="E990" s="222"/>
      <c r="F990" s="222"/>
      <c r="G990" s="222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3.5" customHeight="1">
      <c r="A991" s="214"/>
      <c r="B991" s="222"/>
      <c r="C991" s="222"/>
      <c r="D991" s="222"/>
      <c r="E991" s="222"/>
      <c r="F991" s="222"/>
      <c r="G991" s="222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3.5" customHeight="1">
      <c r="A992" s="214"/>
      <c r="B992" s="222"/>
      <c r="C992" s="222"/>
      <c r="D992" s="222"/>
      <c r="E992" s="222"/>
      <c r="F992" s="222"/>
      <c r="G992" s="222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3.5" customHeight="1">
      <c r="A993" s="214"/>
      <c r="B993" s="222"/>
      <c r="C993" s="222"/>
      <c r="D993" s="222"/>
      <c r="E993" s="222"/>
      <c r="F993" s="222"/>
      <c r="G993" s="222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3.5" customHeight="1">
      <c r="A994" s="214"/>
      <c r="B994" s="222"/>
      <c r="C994" s="222"/>
      <c r="D994" s="222"/>
      <c r="E994" s="222"/>
      <c r="F994" s="222"/>
      <c r="G994" s="222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3.5" customHeight="1">
      <c r="A995" s="214"/>
      <c r="B995" s="222"/>
      <c r="C995" s="222"/>
      <c r="D995" s="222"/>
      <c r="E995" s="222"/>
      <c r="F995" s="222"/>
      <c r="G995" s="222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3.5" customHeight="1">
      <c r="A996" s="214"/>
      <c r="B996" s="222"/>
      <c r="C996" s="222"/>
      <c r="D996" s="222"/>
      <c r="E996" s="222"/>
      <c r="F996" s="222"/>
      <c r="G996" s="222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3.5" customHeight="1">
      <c r="A997" s="214"/>
      <c r="B997" s="222"/>
      <c r="C997" s="222"/>
      <c r="D997" s="222"/>
      <c r="E997" s="222"/>
      <c r="F997" s="222"/>
      <c r="G997" s="222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3.5" customHeight="1">
      <c r="A998" s="214"/>
      <c r="B998" s="222"/>
      <c r="C998" s="222"/>
      <c r="D998" s="222"/>
      <c r="E998" s="222"/>
      <c r="F998" s="222"/>
      <c r="G998" s="222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</row>
    <row r="999" spans="1:26" ht="13.5" customHeight="1">
      <c r="A999" s="214"/>
      <c r="B999" s="222"/>
      <c r="C999" s="222"/>
      <c r="D999" s="222"/>
      <c r="E999" s="222"/>
      <c r="F999" s="222"/>
      <c r="G999" s="222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</row>
    <row r="1000" spans="1:26" ht="13.5" customHeight="1">
      <c r="A1000" s="214"/>
      <c r="B1000" s="222"/>
      <c r="C1000" s="222"/>
      <c r="D1000" s="222"/>
      <c r="E1000" s="222"/>
      <c r="F1000" s="222"/>
      <c r="G1000" s="222"/>
      <c r="H1000" s="177"/>
      <c r="I1000" s="177"/>
      <c r="J1000" s="177"/>
      <c r="K1000" s="177"/>
      <c r="L1000" s="177"/>
      <c r="M1000" s="177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</row>
    <row r="1001" spans="1:26" ht="13.5" customHeight="1">
      <c r="A1001" s="214"/>
      <c r="B1001" s="222"/>
      <c r="C1001" s="222"/>
      <c r="D1001" s="222"/>
      <c r="E1001" s="222"/>
      <c r="F1001" s="222"/>
      <c r="G1001" s="222"/>
      <c r="H1001" s="177"/>
      <c r="I1001" s="177"/>
      <c r="J1001" s="177"/>
      <c r="K1001" s="177"/>
      <c r="L1001" s="177"/>
      <c r="M1001" s="177"/>
      <c r="N1001" s="177"/>
      <c r="O1001" s="177"/>
      <c r="P1001" s="177"/>
      <c r="Q1001" s="177"/>
      <c r="R1001" s="177"/>
      <c r="S1001" s="177"/>
      <c r="T1001" s="177"/>
      <c r="U1001" s="177"/>
      <c r="V1001" s="177"/>
      <c r="W1001" s="177"/>
      <c r="X1001" s="177"/>
      <c r="Y1001" s="177"/>
      <c r="Z1001" s="177"/>
    </row>
    <row r="1002" spans="1:26" ht="13.5" customHeight="1">
      <c r="A1002" s="214"/>
      <c r="B1002" s="222"/>
      <c r="C1002" s="222"/>
      <c r="D1002" s="222"/>
      <c r="E1002" s="222"/>
      <c r="F1002" s="222"/>
      <c r="G1002" s="222"/>
      <c r="H1002" s="177"/>
      <c r="I1002" s="177"/>
      <c r="J1002" s="177"/>
      <c r="K1002" s="177"/>
      <c r="L1002" s="177"/>
      <c r="M1002" s="177"/>
      <c r="N1002" s="177"/>
      <c r="O1002" s="177"/>
      <c r="P1002" s="177"/>
      <c r="Q1002" s="177"/>
      <c r="R1002" s="177"/>
      <c r="S1002" s="177"/>
      <c r="T1002" s="177"/>
      <c r="U1002" s="177"/>
      <c r="V1002" s="177"/>
      <c r="W1002" s="177"/>
      <c r="X1002" s="177"/>
      <c r="Y1002" s="177"/>
      <c r="Z1002" s="177"/>
    </row>
    <row r="1003" spans="1:26" ht="13.5" customHeight="1">
      <c r="A1003" s="214"/>
      <c r="B1003" s="222"/>
      <c r="C1003" s="222"/>
      <c r="D1003" s="222"/>
      <c r="E1003" s="222"/>
      <c r="F1003" s="222"/>
      <c r="G1003" s="222"/>
      <c r="H1003" s="177"/>
      <c r="I1003" s="177"/>
      <c r="J1003" s="177"/>
      <c r="K1003" s="177"/>
      <c r="L1003" s="177"/>
      <c r="M1003" s="177"/>
      <c r="N1003" s="177"/>
      <c r="O1003" s="177"/>
      <c r="P1003" s="177"/>
      <c r="Q1003" s="177"/>
      <c r="R1003" s="177"/>
      <c r="S1003" s="177"/>
      <c r="T1003" s="177"/>
      <c r="U1003" s="177"/>
      <c r="V1003" s="177"/>
      <c r="W1003" s="177"/>
      <c r="X1003" s="177"/>
      <c r="Y1003" s="177"/>
      <c r="Z1003" s="177"/>
    </row>
    <row r="1004" spans="1:26" ht="13.5" customHeight="1">
      <c r="A1004" s="214"/>
      <c r="B1004" s="222"/>
      <c r="C1004" s="222"/>
      <c r="D1004" s="222"/>
      <c r="E1004" s="222"/>
      <c r="F1004" s="222"/>
      <c r="G1004" s="222"/>
      <c r="H1004" s="177"/>
      <c r="I1004" s="177"/>
      <c r="J1004" s="177"/>
      <c r="K1004" s="177"/>
      <c r="L1004" s="177"/>
      <c r="M1004" s="177"/>
      <c r="N1004" s="177"/>
      <c r="O1004" s="177"/>
      <c r="P1004" s="177"/>
      <c r="Q1004" s="177"/>
      <c r="R1004" s="177"/>
      <c r="S1004" s="177"/>
      <c r="T1004" s="177"/>
      <c r="U1004" s="177"/>
      <c r="V1004" s="177"/>
      <c r="W1004" s="177"/>
      <c r="X1004" s="177"/>
      <c r="Y1004" s="177"/>
      <c r="Z1004" s="177"/>
    </row>
    <row r="1005" spans="1:26" ht="13.5" customHeight="1">
      <c r="A1005" s="214"/>
      <c r="B1005" s="222"/>
      <c r="C1005" s="222"/>
      <c r="D1005" s="222"/>
      <c r="E1005" s="222"/>
      <c r="F1005" s="222"/>
      <c r="G1005" s="222"/>
      <c r="H1005" s="177"/>
      <c r="I1005" s="177"/>
      <c r="J1005" s="177"/>
      <c r="K1005" s="177"/>
      <c r="L1005" s="177"/>
      <c r="M1005" s="177"/>
      <c r="N1005" s="177"/>
      <c r="O1005" s="177"/>
      <c r="P1005" s="177"/>
      <c r="Q1005" s="177"/>
      <c r="R1005" s="177"/>
      <c r="S1005" s="177"/>
      <c r="T1005" s="177"/>
      <c r="U1005" s="177"/>
      <c r="V1005" s="177"/>
      <c r="W1005" s="177"/>
      <c r="X1005" s="177"/>
      <c r="Y1005" s="177"/>
      <c r="Z1005" s="177"/>
    </row>
    <row r="1006" spans="1:26" ht="13.5" customHeight="1">
      <c r="A1006" s="214"/>
      <c r="B1006" s="222"/>
      <c r="C1006" s="222"/>
      <c r="D1006" s="222"/>
      <c r="E1006" s="222"/>
      <c r="F1006" s="222"/>
      <c r="G1006" s="222"/>
      <c r="H1006" s="177"/>
      <c r="I1006" s="177"/>
      <c r="J1006" s="177"/>
      <c r="K1006" s="177"/>
      <c r="L1006" s="177"/>
      <c r="M1006" s="177"/>
      <c r="N1006" s="177"/>
      <c r="O1006" s="177"/>
      <c r="P1006" s="177"/>
      <c r="Q1006" s="177"/>
      <c r="R1006" s="177"/>
      <c r="S1006" s="177"/>
      <c r="T1006" s="177"/>
      <c r="U1006" s="177"/>
      <c r="V1006" s="177"/>
      <c r="W1006" s="177"/>
      <c r="X1006" s="177"/>
      <c r="Y1006" s="177"/>
      <c r="Z1006" s="177"/>
    </row>
    <row r="1007" spans="1:26" ht="13.5" customHeight="1">
      <c r="A1007" s="214"/>
      <c r="B1007" s="222"/>
      <c r="C1007" s="222"/>
      <c r="D1007" s="222"/>
      <c r="E1007" s="222"/>
      <c r="F1007" s="222"/>
      <c r="G1007" s="222"/>
      <c r="H1007" s="177"/>
      <c r="I1007" s="177"/>
      <c r="J1007" s="177"/>
      <c r="K1007" s="177"/>
      <c r="L1007" s="177"/>
      <c r="M1007" s="177"/>
      <c r="N1007" s="177"/>
      <c r="O1007" s="177"/>
      <c r="P1007" s="177"/>
      <c r="Q1007" s="177"/>
      <c r="R1007" s="177"/>
      <c r="S1007" s="177"/>
      <c r="T1007" s="177"/>
      <c r="U1007" s="177"/>
      <c r="V1007" s="177"/>
      <c r="W1007" s="177"/>
      <c r="X1007" s="177"/>
      <c r="Y1007" s="177"/>
      <c r="Z1007" s="177"/>
    </row>
    <row r="1008" spans="1:26" ht="13.5" customHeight="1">
      <c r="A1008" s="214"/>
      <c r="B1008" s="222"/>
      <c r="C1008" s="222"/>
      <c r="D1008" s="222"/>
      <c r="E1008" s="222"/>
      <c r="F1008" s="222"/>
      <c r="G1008" s="222"/>
      <c r="H1008" s="177"/>
      <c r="I1008" s="177"/>
      <c r="J1008" s="177"/>
      <c r="K1008" s="177"/>
      <c r="L1008" s="177"/>
      <c r="M1008" s="177"/>
      <c r="N1008" s="177"/>
      <c r="O1008" s="177"/>
      <c r="P1008" s="177"/>
      <c r="Q1008" s="177"/>
      <c r="R1008" s="177"/>
      <c r="S1008" s="177"/>
      <c r="T1008" s="177"/>
      <c r="U1008" s="177"/>
      <c r="V1008" s="177"/>
      <c r="W1008" s="177"/>
      <c r="X1008" s="177"/>
      <c r="Y1008" s="177"/>
      <c r="Z1008" s="177"/>
    </row>
    <row r="1009" spans="1:26" ht="13.5" customHeight="1">
      <c r="A1009" s="214"/>
      <c r="B1009" s="222"/>
      <c r="C1009" s="222"/>
      <c r="D1009" s="222"/>
      <c r="E1009" s="222"/>
      <c r="F1009" s="222"/>
      <c r="G1009" s="222"/>
      <c r="H1009" s="177"/>
      <c r="I1009" s="177"/>
      <c r="J1009" s="177"/>
      <c r="K1009" s="177"/>
      <c r="L1009" s="177"/>
      <c r="M1009" s="177"/>
      <c r="N1009" s="177"/>
      <c r="O1009" s="177"/>
      <c r="P1009" s="177"/>
      <c r="Q1009" s="177"/>
      <c r="R1009" s="177"/>
      <c r="S1009" s="177"/>
      <c r="T1009" s="177"/>
      <c r="U1009" s="177"/>
      <c r="V1009" s="177"/>
      <c r="W1009" s="177"/>
      <c r="X1009" s="177"/>
      <c r="Y1009" s="177"/>
      <c r="Z1009" s="177"/>
    </row>
    <row r="1010" spans="1:26" ht="13.5" customHeight="1">
      <c r="A1010" s="214"/>
      <c r="B1010" s="222"/>
      <c r="C1010" s="222"/>
      <c r="D1010" s="222"/>
      <c r="E1010" s="222"/>
      <c r="F1010" s="222"/>
      <c r="G1010" s="222"/>
      <c r="H1010" s="177"/>
      <c r="I1010" s="177"/>
      <c r="J1010" s="177"/>
      <c r="K1010" s="177"/>
      <c r="L1010" s="177"/>
      <c r="M1010" s="177"/>
      <c r="N1010" s="177"/>
      <c r="O1010" s="177"/>
      <c r="P1010" s="177"/>
      <c r="Q1010" s="177"/>
      <c r="R1010" s="177"/>
      <c r="S1010" s="177"/>
      <c r="T1010" s="177"/>
      <c r="U1010" s="177"/>
      <c r="V1010" s="177"/>
      <c r="W1010" s="177"/>
      <c r="X1010" s="177"/>
      <c r="Y1010" s="177"/>
      <c r="Z1010" s="177"/>
    </row>
    <row r="1011" spans="1:26" ht="13.5" customHeight="1">
      <c r="A1011" s="214"/>
      <c r="B1011" s="222"/>
      <c r="C1011" s="222"/>
      <c r="D1011" s="222"/>
      <c r="E1011" s="222"/>
      <c r="F1011" s="222"/>
      <c r="G1011" s="222"/>
      <c r="H1011" s="177"/>
      <c r="I1011" s="177"/>
      <c r="J1011" s="177"/>
      <c r="K1011" s="177"/>
      <c r="L1011" s="177"/>
      <c r="M1011" s="177"/>
      <c r="N1011" s="177"/>
      <c r="O1011" s="177"/>
      <c r="P1011" s="177"/>
      <c r="Q1011" s="177"/>
      <c r="R1011" s="177"/>
      <c r="S1011" s="177"/>
      <c r="T1011" s="177"/>
      <c r="U1011" s="177"/>
      <c r="V1011" s="177"/>
      <c r="W1011" s="177"/>
      <c r="X1011" s="177"/>
      <c r="Y1011" s="177"/>
      <c r="Z1011" s="177"/>
    </row>
    <row r="1012" spans="1:26" ht="13.5" customHeight="1">
      <c r="A1012" s="214"/>
      <c r="B1012" s="222"/>
      <c r="C1012" s="222"/>
      <c r="D1012" s="222"/>
      <c r="E1012" s="222"/>
      <c r="F1012" s="222"/>
      <c r="G1012" s="222"/>
      <c r="H1012" s="177"/>
      <c r="I1012" s="177"/>
      <c r="J1012" s="177"/>
      <c r="K1012" s="177"/>
      <c r="L1012" s="177"/>
      <c r="M1012" s="177"/>
      <c r="N1012" s="177"/>
      <c r="O1012" s="177"/>
      <c r="P1012" s="177"/>
      <c r="Q1012" s="177"/>
      <c r="R1012" s="177"/>
      <c r="S1012" s="177"/>
      <c r="T1012" s="177"/>
      <c r="U1012" s="177"/>
      <c r="V1012" s="177"/>
      <c r="W1012" s="177"/>
      <c r="X1012" s="177"/>
      <c r="Y1012" s="177"/>
      <c r="Z1012" s="177"/>
    </row>
    <row r="1013" spans="1:26" ht="13.5" customHeight="1">
      <c r="A1013" s="214"/>
      <c r="B1013" s="222"/>
      <c r="C1013" s="222"/>
      <c r="D1013" s="222"/>
      <c r="E1013" s="222"/>
      <c r="F1013" s="222"/>
      <c r="G1013" s="222"/>
      <c r="H1013" s="177"/>
      <c r="I1013" s="177"/>
      <c r="J1013" s="177"/>
      <c r="K1013" s="177"/>
      <c r="L1013" s="177"/>
      <c r="M1013" s="177"/>
      <c r="N1013" s="177"/>
      <c r="O1013" s="177"/>
      <c r="P1013" s="177"/>
      <c r="Q1013" s="177"/>
      <c r="R1013" s="177"/>
      <c r="S1013" s="177"/>
      <c r="T1013" s="177"/>
      <c r="U1013" s="177"/>
      <c r="V1013" s="177"/>
      <c r="W1013" s="177"/>
      <c r="X1013" s="177"/>
      <c r="Y1013" s="177"/>
      <c r="Z1013" s="177"/>
    </row>
    <row r="1014" spans="1:26" ht="13.5" customHeight="1">
      <c r="A1014" s="214"/>
      <c r="B1014" s="222"/>
      <c r="C1014" s="222"/>
      <c r="D1014" s="222"/>
      <c r="E1014" s="222"/>
      <c r="F1014" s="222"/>
      <c r="G1014" s="222"/>
      <c r="H1014" s="177"/>
      <c r="I1014" s="177"/>
      <c r="J1014" s="177"/>
      <c r="K1014" s="177"/>
      <c r="L1014" s="177"/>
      <c r="M1014" s="177"/>
      <c r="N1014" s="177"/>
      <c r="O1014" s="177"/>
      <c r="P1014" s="177"/>
      <c r="Q1014" s="177"/>
      <c r="R1014" s="177"/>
      <c r="S1014" s="177"/>
      <c r="T1014" s="177"/>
      <c r="U1014" s="177"/>
      <c r="V1014" s="177"/>
      <c r="W1014" s="177"/>
      <c r="X1014" s="177"/>
      <c r="Y1014" s="177"/>
      <c r="Z1014" s="177"/>
    </row>
    <row r="1015" spans="1:26" ht="13.5" customHeight="1">
      <c r="A1015" s="214"/>
      <c r="B1015" s="222"/>
      <c r="C1015" s="222"/>
      <c r="D1015" s="222"/>
      <c r="E1015" s="222"/>
      <c r="F1015" s="222"/>
      <c r="G1015" s="222"/>
      <c r="H1015" s="177"/>
      <c r="I1015" s="177"/>
      <c r="J1015" s="177"/>
      <c r="K1015" s="177"/>
      <c r="L1015" s="177"/>
      <c r="M1015" s="177"/>
      <c r="N1015" s="177"/>
      <c r="O1015" s="177"/>
      <c r="P1015" s="177"/>
      <c r="Q1015" s="177"/>
      <c r="R1015" s="177"/>
      <c r="S1015" s="177"/>
      <c r="T1015" s="177"/>
      <c r="U1015" s="177"/>
      <c r="V1015" s="177"/>
      <c r="W1015" s="177"/>
      <c r="X1015" s="177"/>
      <c r="Y1015" s="177"/>
      <c r="Z1015" s="177"/>
    </row>
    <row r="1016" spans="1:26" ht="13.5" customHeight="1">
      <c r="A1016" s="214"/>
      <c r="B1016" s="222"/>
      <c r="C1016" s="222"/>
      <c r="D1016" s="222"/>
      <c r="E1016" s="222"/>
      <c r="F1016" s="222"/>
      <c r="G1016" s="222"/>
      <c r="H1016" s="177"/>
      <c r="I1016" s="177"/>
      <c r="J1016" s="177"/>
      <c r="K1016" s="177"/>
      <c r="L1016" s="177"/>
      <c r="M1016" s="177"/>
      <c r="N1016" s="177"/>
      <c r="O1016" s="177"/>
      <c r="P1016" s="177"/>
      <c r="Q1016" s="177"/>
      <c r="R1016" s="177"/>
      <c r="S1016" s="177"/>
      <c r="T1016" s="177"/>
      <c r="U1016" s="177"/>
      <c r="V1016" s="177"/>
      <c r="W1016" s="177"/>
      <c r="X1016" s="177"/>
      <c r="Y1016" s="177"/>
      <c r="Z1016" s="177"/>
    </row>
    <row r="1017" spans="1:26" ht="13.5" customHeight="1">
      <c r="A1017" s="214"/>
      <c r="B1017" s="222"/>
      <c r="C1017" s="222"/>
      <c r="D1017" s="222"/>
      <c r="E1017" s="222"/>
      <c r="F1017" s="222"/>
      <c r="G1017" s="222"/>
      <c r="H1017" s="177"/>
      <c r="I1017" s="177"/>
      <c r="J1017" s="177"/>
      <c r="K1017" s="177"/>
      <c r="L1017" s="177"/>
      <c r="M1017" s="177"/>
      <c r="N1017" s="177"/>
      <c r="O1017" s="177"/>
      <c r="P1017" s="177"/>
      <c r="Q1017" s="177"/>
      <c r="R1017" s="177"/>
      <c r="S1017" s="177"/>
      <c r="T1017" s="177"/>
      <c r="U1017" s="177"/>
      <c r="V1017" s="177"/>
      <c r="W1017" s="177"/>
      <c r="X1017" s="177"/>
      <c r="Y1017" s="177"/>
      <c r="Z1017" s="177"/>
    </row>
    <row r="1018" spans="1:26" ht="13.5" customHeight="1">
      <c r="A1018" s="214"/>
      <c r="B1018" s="222"/>
      <c r="C1018" s="222"/>
      <c r="D1018" s="222"/>
      <c r="E1018" s="222"/>
      <c r="F1018" s="222"/>
      <c r="G1018" s="222"/>
      <c r="H1018" s="177"/>
      <c r="I1018" s="177"/>
      <c r="J1018" s="177"/>
      <c r="K1018" s="177"/>
      <c r="L1018" s="177"/>
      <c r="M1018" s="177"/>
      <c r="N1018" s="177"/>
      <c r="O1018" s="177"/>
      <c r="P1018" s="177"/>
      <c r="Q1018" s="177"/>
      <c r="R1018" s="177"/>
      <c r="S1018" s="177"/>
      <c r="T1018" s="177"/>
      <c r="U1018" s="177"/>
      <c r="V1018" s="177"/>
      <c r="W1018" s="177"/>
      <c r="X1018" s="177"/>
      <c r="Y1018" s="177"/>
      <c r="Z1018" s="177"/>
    </row>
    <row r="1019" spans="1:26" ht="13.5" customHeight="1">
      <c r="A1019" s="214"/>
      <c r="B1019" s="222"/>
      <c r="C1019" s="222"/>
      <c r="D1019" s="222"/>
      <c r="E1019" s="222"/>
      <c r="F1019" s="222"/>
      <c r="G1019" s="222"/>
      <c r="H1019" s="177"/>
      <c r="I1019" s="177"/>
      <c r="J1019" s="177"/>
      <c r="K1019" s="177"/>
      <c r="L1019" s="177"/>
      <c r="M1019" s="177"/>
      <c r="N1019" s="177"/>
      <c r="O1019" s="177"/>
      <c r="P1019" s="177"/>
      <c r="Q1019" s="177"/>
      <c r="R1019" s="177"/>
      <c r="S1019" s="177"/>
      <c r="T1019" s="177"/>
      <c r="U1019" s="177"/>
      <c r="V1019" s="177"/>
      <c r="W1019" s="177"/>
      <c r="X1019" s="177"/>
      <c r="Y1019" s="177"/>
      <c r="Z1019" s="177"/>
    </row>
    <row r="1020" spans="1:26" ht="13.5" customHeight="1">
      <c r="A1020" s="214"/>
      <c r="B1020" s="222"/>
      <c r="C1020" s="222"/>
      <c r="D1020" s="222"/>
      <c r="E1020" s="222"/>
      <c r="F1020" s="222"/>
      <c r="G1020" s="222"/>
      <c r="H1020" s="177"/>
      <c r="I1020" s="177"/>
      <c r="J1020" s="177"/>
      <c r="K1020" s="177"/>
      <c r="L1020" s="177"/>
      <c r="M1020" s="177"/>
      <c r="N1020" s="177"/>
      <c r="O1020" s="177"/>
      <c r="P1020" s="177"/>
      <c r="Q1020" s="177"/>
      <c r="R1020" s="177"/>
      <c r="S1020" s="177"/>
      <c r="T1020" s="177"/>
      <c r="U1020" s="177"/>
      <c r="V1020" s="177"/>
      <c r="W1020" s="177"/>
      <c r="X1020" s="177"/>
      <c r="Y1020" s="177"/>
      <c r="Z1020" s="177"/>
    </row>
    <row r="1021" spans="1:26" ht="13.5" customHeight="1">
      <c r="A1021" s="214"/>
      <c r="B1021" s="222"/>
      <c r="C1021" s="222"/>
      <c r="D1021" s="222"/>
      <c r="E1021" s="222"/>
      <c r="F1021" s="222"/>
      <c r="G1021" s="222"/>
      <c r="H1021" s="177"/>
      <c r="I1021" s="177"/>
      <c r="J1021" s="177"/>
      <c r="K1021" s="177"/>
      <c r="L1021" s="177"/>
      <c r="M1021" s="177"/>
      <c r="N1021" s="177"/>
      <c r="O1021" s="177"/>
      <c r="P1021" s="177"/>
      <c r="Q1021" s="177"/>
      <c r="R1021" s="177"/>
      <c r="S1021" s="177"/>
      <c r="T1021" s="177"/>
      <c r="U1021" s="177"/>
      <c r="V1021" s="177"/>
      <c r="W1021" s="177"/>
      <c r="X1021" s="177"/>
      <c r="Y1021" s="177"/>
      <c r="Z1021" s="177"/>
    </row>
    <row r="1022" spans="1:26" ht="13.5" customHeight="1">
      <c r="A1022" s="214"/>
      <c r="B1022" s="222"/>
      <c r="C1022" s="222"/>
      <c r="D1022" s="222"/>
      <c r="E1022" s="222"/>
      <c r="F1022" s="222"/>
      <c r="G1022" s="222"/>
      <c r="H1022" s="177"/>
      <c r="I1022" s="177"/>
      <c r="J1022" s="177"/>
      <c r="K1022" s="177"/>
      <c r="L1022" s="177"/>
      <c r="M1022" s="177"/>
      <c r="N1022" s="177"/>
      <c r="O1022" s="177"/>
      <c r="P1022" s="177"/>
      <c r="Q1022" s="177"/>
      <c r="R1022" s="177"/>
      <c r="S1022" s="177"/>
      <c r="T1022" s="177"/>
      <c r="U1022" s="177"/>
      <c r="V1022" s="177"/>
      <c r="W1022" s="177"/>
      <c r="X1022" s="177"/>
      <c r="Y1022" s="177"/>
      <c r="Z1022" s="177"/>
    </row>
    <row r="1023" spans="1:26" ht="13.5" customHeight="1">
      <c r="A1023" s="214"/>
      <c r="B1023" s="222"/>
      <c r="C1023" s="222"/>
      <c r="D1023" s="222"/>
      <c r="E1023" s="222"/>
      <c r="F1023" s="222"/>
      <c r="G1023" s="222"/>
      <c r="H1023" s="177"/>
      <c r="I1023" s="177"/>
      <c r="J1023" s="177"/>
      <c r="K1023" s="177"/>
      <c r="L1023" s="177"/>
      <c r="M1023" s="177"/>
      <c r="N1023" s="177"/>
      <c r="O1023" s="177"/>
      <c r="P1023" s="177"/>
      <c r="Q1023" s="177"/>
      <c r="R1023" s="177"/>
      <c r="S1023" s="177"/>
      <c r="T1023" s="177"/>
      <c r="U1023" s="177"/>
      <c r="V1023" s="177"/>
      <c r="W1023" s="177"/>
      <c r="X1023" s="177"/>
      <c r="Y1023" s="177"/>
      <c r="Z1023" s="177"/>
    </row>
    <row r="1024" spans="1:26" ht="13.5" customHeight="1">
      <c r="A1024" s="214"/>
      <c r="B1024" s="222"/>
      <c r="C1024" s="222"/>
      <c r="D1024" s="222"/>
      <c r="E1024" s="222"/>
      <c r="F1024" s="222"/>
      <c r="G1024" s="222"/>
      <c r="H1024" s="177"/>
      <c r="I1024" s="177"/>
      <c r="J1024" s="177"/>
      <c r="K1024" s="177"/>
      <c r="L1024" s="177"/>
      <c r="M1024" s="177"/>
      <c r="N1024" s="177"/>
      <c r="O1024" s="177"/>
      <c r="P1024" s="177"/>
      <c r="Q1024" s="177"/>
      <c r="R1024" s="177"/>
      <c r="S1024" s="177"/>
      <c r="T1024" s="177"/>
      <c r="U1024" s="177"/>
      <c r="V1024" s="177"/>
      <c r="W1024" s="177"/>
      <c r="X1024" s="177"/>
      <c r="Y1024" s="177"/>
      <c r="Z1024" s="177"/>
    </row>
    <row r="1025" spans="1:26" ht="13.5" customHeight="1">
      <c r="A1025" s="214"/>
      <c r="B1025" s="222"/>
      <c r="C1025" s="222"/>
      <c r="D1025" s="222"/>
      <c r="E1025" s="222"/>
      <c r="F1025" s="222"/>
      <c r="G1025" s="222"/>
      <c r="H1025" s="177"/>
      <c r="I1025" s="177"/>
      <c r="J1025" s="177"/>
      <c r="K1025" s="177"/>
      <c r="L1025" s="177"/>
      <c r="M1025" s="177"/>
      <c r="N1025" s="177"/>
      <c r="O1025" s="177"/>
      <c r="P1025" s="177"/>
      <c r="Q1025" s="177"/>
      <c r="R1025" s="177"/>
      <c r="S1025" s="177"/>
      <c r="T1025" s="177"/>
      <c r="U1025" s="177"/>
      <c r="V1025" s="177"/>
      <c r="W1025" s="177"/>
      <c r="X1025" s="177"/>
      <c r="Y1025" s="177"/>
      <c r="Z1025" s="177"/>
    </row>
    <row r="1026" spans="1:26" ht="13.5" customHeight="1">
      <c r="A1026" s="214"/>
      <c r="B1026" s="222"/>
      <c r="C1026" s="222"/>
      <c r="D1026" s="222"/>
      <c r="E1026" s="222"/>
      <c r="F1026" s="222"/>
      <c r="G1026" s="222"/>
      <c r="H1026" s="177"/>
      <c r="I1026" s="177"/>
      <c r="J1026" s="177"/>
      <c r="K1026" s="177"/>
      <c r="L1026" s="177"/>
      <c r="M1026" s="177"/>
      <c r="N1026" s="177"/>
      <c r="O1026" s="177"/>
      <c r="P1026" s="177"/>
      <c r="Q1026" s="177"/>
      <c r="R1026" s="177"/>
      <c r="S1026" s="177"/>
      <c r="T1026" s="177"/>
      <c r="U1026" s="177"/>
      <c r="V1026" s="177"/>
      <c r="W1026" s="177"/>
      <c r="X1026" s="177"/>
      <c r="Y1026" s="177"/>
      <c r="Z1026" s="177"/>
    </row>
    <row r="1027" spans="1:26" ht="13.5" customHeight="1">
      <c r="A1027" s="214"/>
      <c r="B1027" s="222"/>
      <c r="C1027" s="222"/>
      <c r="D1027" s="222"/>
      <c r="E1027" s="222"/>
      <c r="F1027" s="222"/>
      <c r="G1027" s="222"/>
      <c r="H1027" s="177"/>
      <c r="I1027" s="177"/>
      <c r="J1027" s="177"/>
      <c r="K1027" s="177"/>
      <c r="L1027" s="177"/>
      <c r="M1027" s="177"/>
      <c r="N1027" s="177"/>
      <c r="O1027" s="177"/>
      <c r="P1027" s="177"/>
      <c r="Q1027" s="177"/>
      <c r="R1027" s="177"/>
      <c r="S1027" s="177"/>
      <c r="T1027" s="177"/>
      <c r="U1027" s="177"/>
      <c r="V1027" s="177"/>
      <c r="W1027" s="177"/>
      <c r="X1027" s="177"/>
      <c r="Y1027" s="177"/>
      <c r="Z1027" s="177"/>
    </row>
    <row r="1028" spans="1:26" ht="13.5" customHeight="1">
      <c r="A1028" s="214"/>
      <c r="B1028" s="222"/>
      <c r="C1028" s="222"/>
      <c r="D1028" s="222"/>
      <c r="E1028" s="222"/>
      <c r="F1028" s="222"/>
      <c r="G1028" s="222"/>
      <c r="H1028" s="177"/>
      <c r="I1028" s="177"/>
      <c r="J1028" s="177"/>
      <c r="K1028" s="177"/>
      <c r="L1028" s="177"/>
      <c r="M1028" s="177"/>
      <c r="N1028" s="177"/>
      <c r="O1028" s="177"/>
      <c r="P1028" s="177"/>
      <c r="Q1028" s="177"/>
      <c r="R1028" s="177"/>
      <c r="S1028" s="177"/>
      <c r="T1028" s="177"/>
      <c r="U1028" s="177"/>
      <c r="V1028" s="177"/>
      <c r="W1028" s="177"/>
      <c r="X1028" s="177"/>
      <c r="Y1028" s="177"/>
      <c r="Z1028" s="177"/>
    </row>
    <row r="1029" spans="1:26" ht="13.5" customHeight="1">
      <c r="A1029" s="214"/>
      <c r="B1029" s="222"/>
      <c r="C1029" s="222"/>
      <c r="D1029" s="222"/>
      <c r="E1029" s="222"/>
      <c r="F1029" s="222"/>
      <c r="G1029" s="222"/>
      <c r="H1029" s="177"/>
      <c r="I1029" s="177"/>
      <c r="J1029" s="177"/>
      <c r="K1029" s="177"/>
      <c r="L1029" s="177"/>
      <c r="M1029" s="177"/>
      <c r="N1029" s="177"/>
      <c r="O1029" s="177"/>
      <c r="P1029" s="177"/>
      <c r="Q1029" s="177"/>
      <c r="R1029" s="177"/>
      <c r="S1029" s="177"/>
      <c r="T1029" s="177"/>
      <c r="U1029" s="177"/>
      <c r="V1029" s="177"/>
      <c r="W1029" s="177"/>
      <c r="X1029" s="177"/>
      <c r="Y1029" s="177"/>
      <c r="Z1029" s="177"/>
    </row>
    <row r="1030" spans="1:26" ht="13.5" customHeight="1">
      <c r="A1030" s="214"/>
      <c r="B1030" s="222"/>
      <c r="C1030" s="222"/>
      <c r="D1030" s="222"/>
      <c r="E1030" s="222"/>
      <c r="F1030" s="222"/>
      <c r="G1030" s="222"/>
      <c r="H1030" s="177"/>
      <c r="I1030" s="177"/>
      <c r="J1030" s="177"/>
      <c r="K1030" s="177"/>
      <c r="L1030" s="177"/>
      <c r="M1030" s="177"/>
      <c r="N1030" s="177"/>
      <c r="O1030" s="177"/>
      <c r="P1030" s="177"/>
      <c r="Q1030" s="177"/>
      <c r="R1030" s="177"/>
      <c r="S1030" s="177"/>
      <c r="T1030" s="177"/>
      <c r="U1030" s="177"/>
      <c r="V1030" s="177"/>
      <c r="W1030" s="177"/>
      <c r="X1030" s="177"/>
      <c r="Y1030" s="177"/>
      <c r="Z1030" s="177"/>
    </row>
    <row r="1031" spans="1:26" ht="13.5" customHeight="1">
      <c r="A1031" s="214"/>
      <c r="B1031" s="222"/>
      <c r="C1031" s="222"/>
      <c r="D1031" s="222"/>
      <c r="E1031" s="222"/>
      <c r="F1031" s="222"/>
      <c r="G1031" s="222"/>
      <c r="H1031" s="177"/>
      <c r="I1031" s="177"/>
      <c r="J1031" s="177"/>
      <c r="K1031" s="177"/>
      <c r="L1031" s="177"/>
      <c r="M1031" s="177"/>
      <c r="N1031" s="177"/>
      <c r="O1031" s="177"/>
      <c r="P1031" s="177"/>
      <c r="Q1031" s="177"/>
      <c r="R1031" s="177"/>
      <c r="S1031" s="177"/>
      <c r="T1031" s="177"/>
      <c r="U1031" s="177"/>
      <c r="V1031" s="177"/>
      <c r="W1031" s="177"/>
      <c r="X1031" s="177"/>
      <c r="Y1031" s="177"/>
      <c r="Z1031" s="177"/>
    </row>
    <row r="1032" spans="1:26" ht="13.5" customHeight="1">
      <c r="A1032" s="214"/>
      <c r="B1032" s="222"/>
      <c r="C1032" s="222"/>
      <c r="D1032" s="222"/>
      <c r="E1032" s="222"/>
      <c r="F1032" s="222"/>
      <c r="G1032" s="222"/>
      <c r="H1032" s="177"/>
      <c r="I1032" s="177"/>
      <c r="J1032" s="177"/>
      <c r="K1032" s="177"/>
      <c r="L1032" s="177"/>
      <c r="M1032" s="177"/>
      <c r="N1032" s="177"/>
      <c r="O1032" s="177"/>
      <c r="P1032" s="177"/>
      <c r="Q1032" s="177"/>
      <c r="R1032" s="177"/>
      <c r="S1032" s="177"/>
      <c r="T1032" s="177"/>
      <c r="U1032" s="177"/>
      <c r="V1032" s="177"/>
      <c r="W1032" s="177"/>
      <c r="X1032" s="177"/>
      <c r="Y1032" s="177"/>
      <c r="Z1032" s="177"/>
    </row>
    <row r="1033" spans="1:26" ht="13.5" customHeight="1">
      <c r="A1033" s="214"/>
      <c r="B1033" s="222"/>
      <c r="C1033" s="222"/>
      <c r="D1033" s="222"/>
      <c r="E1033" s="222"/>
      <c r="F1033" s="222"/>
      <c r="G1033" s="222"/>
      <c r="H1033" s="177"/>
      <c r="I1033" s="177"/>
      <c r="J1033" s="177"/>
      <c r="K1033" s="177"/>
      <c r="L1033" s="177"/>
      <c r="M1033" s="177"/>
      <c r="N1033" s="177"/>
      <c r="O1033" s="177"/>
      <c r="P1033" s="177"/>
      <c r="Q1033" s="177"/>
      <c r="R1033" s="177"/>
      <c r="S1033" s="177"/>
      <c r="T1033" s="177"/>
      <c r="U1033" s="177"/>
      <c r="V1033" s="177"/>
      <c r="W1033" s="177"/>
      <c r="X1033" s="177"/>
      <c r="Y1033" s="177"/>
      <c r="Z1033" s="177"/>
    </row>
    <row r="1034" spans="1:26" ht="13.5" customHeight="1">
      <c r="A1034" s="214"/>
      <c r="B1034" s="222"/>
      <c r="C1034" s="222"/>
      <c r="D1034" s="222"/>
      <c r="E1034" s="222"/>
      <c r="F1034" s="222"/>
      <c r="G1034" s="222"/>
      <c r="H1034" s="177"/>
      <c r="I1034" s="177"/>
      <c r="J1034" s="177"/>
      <c r="K1034" s="177"/>
      <c r="L1034" s="177"/>
      <c r="M1034" s="177"/>
      <c r="N1034" s="177"/>
      <c r="O1034" s="177"/>
      <c r="P1034" s="177"/>
      <c r="Q1034" s="177"/>
      <c r="R1034" s="177"/>
      <c r="S1034" s="177"/>
      <c r="T1034" s="177"/>
      <c r="U1034" s="177"/>
      <c r="V1034" s="177"/>
      <c r="W1034" s="177"/>
      <c r="X1034" s="177"/>
      <c r="Y1034" s="177"/>
      <c r="Z1034" s="177"/>
    </row>
    <row r="1035" spans="1:26" ht="13.5" customHeight="1">
      <c r="A1035" s="214"/>
      <c r="B1035" s="222"/>
      <c r="C1035" s="222"/>
      <c r="D1035" s="222"/>
      <c r="E1035" s="222"/>
      <c r="F1035" s="222"/>
      <c r="G1035" s="222"/>
      <c r="H1035" s="177"/>
      <c r="I1035" s="177"/>
      <c r="J1035" s="177"/>
      <c r="K1035" s="177"/>
      <c r="L1035" s="177"/>
      <c r="M1035" s="177"/>
      <c r="N1035" s="177"/>
      <c r="O1035" s="177"/>
      <c r="P1035" s="177"/>
      <c r="Q1035" s="177"/>
      <c r="R1035" s="177"/>
      <c r="S1035" s="177"/>
      <c r="T1035" s="177"/>
      <c r="U1035" s="177"/>
      <c r="V1035" s="177"/>
      <c r="W1035" s="177"/>
      <c r="X1035" s="177"/>
      <c r="Y1035" s="177"/>
      <c r="Z1035" s="177"/>
    </row>
    <row r="1036" spans="1:26" ht="13.5" customHeight="1">
      <c r="A1036" s="214"/>
      <c r="B1036" s="222"/>
      <c r="C1036" s="222"/>
      <c r="D1036" s="222"/>
      <c r="E1036" s="222"/>
      <c r="F1036" s="222"/>
      <c r="G1036" s="222"/>
      <c r="H1036" s="177"/>
      <c r="I1036" s="177"/>
      <c r="J1036" s="177"/>
      <c r="K1036" s="177"/>
      <c r="L1036" s="177"/>
      <c r="M1036" s="177"/>
      <c r="N1036" s="177"/>
      <c r="O1036" s="177"/>
      <c r="P1036" s="177"/>
      <c r="Q1036" s="177"/>
      <c r="R1036" s="177"/>
      <c r="S1036" s="177"/>
      <c r="T1036" s="177"/>
      <c r="U1036" s="177"/>
      <c r="V1036" s="177"/>
      <c r="W1036" s="177"/>
      <c r="X1036" s="177"/>
      <c r="Y1036" s="177"/>
      <c r="Z1036" s="177"/>
    </row>
    <row r="1037" spans="1:26" ht="13.5" customHeight="1">
      <c r="A1037" s="214"/>
      <c r="B1037" s="222"/>
      <c r="C1037" s="222"/>
      <c r="D1037" s="222"/>
      <c r="E1037" s="222"/>
      <c r="F1037" s="222"/>
      <c r="G1037" s="222"/>
      <c r="H1037" s="177"/>
      <c r="I1037" s="177"/>
      <c r="J1037" s="177"/>
      <c r="K1037" s="177"/>
      <c r="L1037" s="177"/>
      <c r="M1037" s="177"/>
      <c r="N1037" s="177"/>
      <c r="O1037" s="177"/>
      <c r="P1037" s="177"/>
      <c r="Q1037" s="177"/>
      <c r="R1037" s="177"/>
      <c r="S1037" s="177"/>
      <c r="T1037" s="177"/>
      <c r="U1037" s="177"/>
      <c r="V1037" s="177"/>
      <c r="W1037" s="177"/>
      <c r="X1037" s="177"/>
      <c r="Y1037" s="177"/>
      <c r="Z1037" s="177"/>
    </row>
    <row r="1038" spans="1:26" ht="13.5" customHeight="1">
      <c r="A1038" s="214"/>
      <c r="B1038" s="222"/>
      <c r="C1038" s="222"/>
      <c r="D1038" s="222"/>
      <c r="E1038" s="222"/>
      <c r="F1038" s="222"/>
      <c r="G1038" s="222"/>
      <c r="H1038" s="177"/>
      <c r="I1038" s="177"/>
      <c r="J1038" s="177"/>
      <c r="K1038" s="177"/>
      <c r="L1038" s="177"/>
      <c r="M1038" s="177"/>
      <c r="N1038" s="177"/>
      <c r="O1038" s="177"/>
      <c r="P1038" s="177"/>
      <c r="Q1038" s="177"/>
      <c r="R1038" s="177"/>
      <c r="S1038" s="177"/>
      <c r="T1038" s="177"/>
      <c r="U1038" s="177"/>
      <c r="V1038" s="177"/>
      <c r="W1038" s="177"/>
      <c r="X1038" s="177"/>
      <c r="Y1038" s="177"/>
      <c r="Z1038" s="177"/>
    </row>
    <row r="1039" spans="1:26" ht="13.5" customHeight="1">
      <c r="A1039" s="214"/>
      <c r="B1039" s="222"/>
      <c r="C1039" s="222"/>
      <c r="D1039" s="222"/>
      <c r="E1039" s="222"/>
      <c r="F1039" s="222"/>
      <c r="G1039" s="222"/>
      <c r="H1039" s="177"/>
      <c r="I1039" s="177"/>
      <c r="J1039" s="177"/>
      <c r="K1039" s="177"/>
      <c r="L1039" s="177"/>
      <c r="M1039" s="177"/>
      <c r="N1039" s="177"/>
      <c r="O1039" s="177"/>
      <c r="P1039" s="177"/>
      <c r="Q1039" s="177"/>
      <c r="R1039" s="177"/>
      <c r="S1039" s="177"/>
      <c r="T1039" s="177"/>
      <c r="U1039" s="177"/>
      <c r="V1039" s="177"/>
      <c r="W1039" s="177"/>
      <c r="X1039" s="177"/>
      <c r="Y1039" s="177"/>
      <c r="Z1039" s="177"/>
    </row>
    <row r="1040" spans="1:26" ht="13.5" customHeight="1">
      <c r="A1040" s="214"/>
      <c r="B1040" s="222"/>
      <c r="C1040" s="222"/>
      <c r="D1040" s="222"/>
      <c r="E1040" s="222"/>
      <c r="F1040" s="222"/>
      <c r="G1040" s="222"/>
      <c r="H1040" s="177"/>
      <c r="I1040" s="177"/>
      <c r="J1040" s="177"/>
      <c r="K1040" s="177"/>
      <c r="L1040" s="177"/>
      <c r="M1040" s="177"/>
      <c r="N1040" s="177"/>
      <c r="O1040" s="177"/>
      <c r="P1040" s="177"/>
      <c r="Q1040" s="177"/>
      <c r="R1040" s="177"/>
      <c r="S1040" s="177"/>
      <c r="T1040" s="177"/>
      <c r="U1040" s="177"/>
      <c r="V1040" s="177"/>
      <c r="W1040" s="177"/>
      <c r="X1040" s="177"/>
      <c r="Y1040" s="177"/>
      <c r="Z1040" s="177"/>
    </row>
    <row r="1041" spans="1:26" ht="13.5" customHeight="1">
      <c r="A1041" s="214"/>
      <c r="B1041" s="222"/>
      <c r="C1041" s="222"/>
      <c r="D1041" s="222"/>
      <c r="E1041" s="222"/>
      <c r="F1041" s="222"/>
      <c r="G1041" s="222"/>
      <c r="H1041" s="177"/>
      <c r="I1041" s="177"/>
      <c r="J1041" s="177"/>
      <c r="K1041" s="177"/>
      <c r="L1041" s="177"/>
      <c r="M1041" s="177"/>
      <c r="N1041" s="177"/>
      <c r="O1041" s="177"/>
      <c r="P1041" s="177"/>
      <c r="Q1041" s="177"/>
      <c r="R1041" s="177"/>
      <c r="S1041" s="177"/>
      <c r="T1041" s="177"/>
      <c r="U1041" s="177"/>
      <c r="V1041" s="177"/>
      <c r="W1041" s="177"/>
      <c r="X1041" s="177"/>
      <c r="Y1041" s="177"/>
      <c r="Z1041" s="177"/>
    </row>
    <row r="1042" spans="1:26" ht="13.5" customHeight="1">
      <c r="A1042" s="214"/>
      <c r="B1042" s="222"/>
      <c r="C1042" s="222"/>
      <c r="D1042" s="222"/>
      <c r="E1042" s="222"/>
      <c r="F1042" s="222"/>
      <c r="G1042" s="222"/>
      <c r="H1042" s="177"/>
      <c r="I1042" s="177"/>
      <c r="J1042" s="177"/>
      <c r="K1042" s="177"/>
      <c r="L1042" s="177"/>
      <c r="M1042" s="177"/>
      <c r="N1042" s="177"/>
      <c r="O1042" s="177"/>
      <c r="P1042" s="177"/>
      <c r="Q1042" s="177"/>
      <c r="R1042" s="177"/>
      <c r="S1042" s="177"/>
      <c r="T1042" s="177"/>
      <c r="U1042" s="177"/>
      <c r="V1042" s="177"/>
      <c r="W1042" s="177"/>
      <c r="X1042" s="177"/>
      <c r="Y1042" s="177"/>
      <c r="Z1042" s="177"/>
    </row>
    <row r="1043" spans="1:26" ht="13.5" customHeight="1">
      <c r="A1043" s="214"/>
      <c r="B1043" s="222"/>
      <c r="C1043" s="222"/>
      <c r="D1043" s="222"/>
      <c r="E1043" s="222"/>
      <c r="F1043" s="222"/>
      <c r="G1043" s="222"/>
      <c r="H1043" s="177"/>
      <c r="I1043" s="177"/>
      <c r="J1043" s="177"/>
      <c r="K1043" s="177"/>
      <c r="L1043" s="177"/>
      <c r="M1043" s="177"/>
      <c r="N1043" s="177"/>
      <c r="O1043" s="177"/>
      <c r="P1043" s="177"/>
      <c r="Q1043" s="177"/>
      <c r="R1043" s="177"/>
      <c r="S1043" s="177"/>
      <c r="T1043" s="177"/>
      <c r="U1043" s="177"/>
      <c r="V1043" s="177"/>
      <c r="W1043" s="177"/>
      <c r="X1043" s="177"/>
      <c r="Y1043" s="177"/>
      <c r="Z1043" s="177"/>
    </row>
    <row r="1044" spans="1:26" ht="13.5" customHeight="1">
      <c r="A1044" s="214"/>
      <c r="B1044" s="222"/>
      <c r="C1044" s="222"/>
      <c r="D1044" s="222"/>
      <c r="E1044" s="222"/>
      <c r="F1044" s="222"/>
      <c r="G1044" s="222"/>
      <c r="H1044" s="177"/>
      <c r="I1044" s="177"/>
      <c r="J1044" s="177"/>
      <c r="K1044" s="177"/>
      <c r="L1044" s="177"/>
      <c r="M1044" s="177"/>
      <c r="N1044" s="177"/>
      <c r="O1044" s="177"/>
      <c r="P1044" s="177"/>
      <c r="Q1044" s="177"/>
      <c r="R1044" s="177"/>
      <c r="S1044" s="177"/>
      <c r="T1044" s="177"/>
      <c r="U1044" s="177"/>
      <c r="V1044" s="177"/>
      <c r="W1044" s="177"/>
      <c r="X1044" s="177"/>
      <c r="Y1044" s="177"/>
      <c r="Z1044" s="177"/>
    </row>
    <row r="1045" spans="1:26" ht="13.5" customHeight="1">
      <c r="A1045" s="214"/>
      <c r="B1045" s="222"/>
      <c r="C1045" s="222"/>
      <c r="D1045" s="222"/>
      <c r="E1045" s="222"/>
      <c r="F1045" s="222"/>
      <c r="G1045" s="222"/>
      <c r="H1045" s="177"/>
      <c r="I1045" s="177"/>
      <c r="J1045" s="177"/>
      <c r="K1045" s="177"/>
      <c r="L1045" s="177"/>
      <c r="M1045" s="177"/>
      <c r="N1045" s="177"/>
      <c r="O1045" s="177"/>
      <c r="P1045" s="177"/>
      <c r="Q1045" s="177"/>
      <c r="R1045" s="177"/>
      <c r="S1045" s="177"/>
      <c r="T1045" s="177"/>
      <c r="U1045" s="177"/>
      <c r="V1045" s="177"/>
      <c r="W1045" s="177"/>
      <c r="X1045" s="177"/>
      <c r="Y1045" s="177"/>
      <c r="Z1045" s="177"/>
    </row>
  </sheetData>
  <hyperlinks>
    <hyperlink ref="E223" location="Google_Sheet_Link_278249023" display="Вартість на людино-годину, грн. [2]"/>
    <hyperlink ref="F223" location="Google_Sheet_Link_1070266638" display="Вартість на людино-годину, грн. [2]"/>
  </hyperlinks>
  <pageMargins left="0.6692913385826772" right="0.47244094488188981" top="0.39000000000000007" bottom="0.39000000000000007" header="0" footer="0"/>
  <pageSetup paperSize="9" scale="6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topLeftCell="A40" workbookViewId="0">
      <selection activeCell="A84" sqref="A84"/>
    </sheetView>
  </sheetViews>
  <sheetFormatPr defaultColWidth="14.42578125" defaultRowHeight="12.75"/>
  <cols>
    <col min="1" max="1" width="71" style="172" customWidth="1"/>
    <col min="2" max="2" width="11.7109375" style="172" customWidth="1"/>
    <col min="3" max="3" width="13.7109375" style="172" customWidth="1"/>
    <col min="4" max="5" width="11.7109375" style="172" customWidth="1"/>
    <col min="6" max="6" width="13.42578125" style="172" customWidth="1"/>
    <col min="7" max="7" width="14.140625" style="172" customWidth="1"/>
    <col min="8" max="26" width="10.7109375" style="172" customWidth="1"/>
    <col min="27" max="16384" width="14.42578125" style="172"/>
  </cols>
  <sheetData>
    <row r="1" spans="1:26" ht="17.25" customHeight="1">
      <c r="A1" s="306" t="s">
        <v>139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9.5" customHeight="1">
      <c r="A2" s="307" t="s">
        <v>147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25.5" customHeight="1" thickBot="1">
      <c r="A3" s="308" t="s">
        <v>140</v>
      </c>
      <c r="B3" s="170"/>
      <c r="C3" s="170"/>
      <c r="D3" s="170"/>
      <c r="E3" s="170"/>
      <c r="F3" s="17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3.5" customHeight="1" thickBo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223" t="s">
        <v>9</v>
      </c>
      <c r="B8" s="176"/>
      <c r="C8" s="176"/>
      <c r="D8" s="176"/>
      <c r="E8" s="176"/>
      <c r="F8" s="176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3.5" customHeight="1" thickBot="1">
      <c r="A9" s="223" t="s">
        <v>10</v>
      </c>
      <c r="B9" s="273"/>
      <c r="C9" s="273"/>
      <c r="D9" s="273"/>
      <c r="E9" s="273"/>
      <c r="F9" s="273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73" t="s">
        <v>16</v>
      </c>
      <c r="B12" s="186">
        <f>B13+B34</f>
        <v>22070.400000000001</v>
      </c>
      <c r="C12" s="186"/>
      <c r="D12" s="187">
        <f>D13+D34</f>
        <v>286915.20000000007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3.5" customHeight="1">
      <c r="A13" s="175" t="s">
        <v>17</v>
      </c>
      <c r="B13" s="189">
        <f>B14+B19+B26</f>
        <v>22070.400000000001</v>
      </c>
      <c r="C13" s="189"/>
      <c r="D13" s="190">
        <f>D14+D19+D26</f>
        <v>286915.20000000007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3.5" customHeight="1">
      <c r="A14" s="191" t="s">
        <v>18</v>
      </c>
      <c r="B14" s="192">
        <f>SUM(B16:B18)</f>
        <v>22070.400000000001</v>
      </c>
      <c r="C14" s="192"/>
      <c r="D14" s="193">
        <f>SUM(D15:D18)</f>
        <v>286915.20000000007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3.5" customHeight="1">
      <c r="A15" s="342" t="s">
        <v>284</v>
      </c>
      <c r="B15" s="201">
        <v>22070.400000000001</v>
      </c>
      <c r="C15" s="197">
        <v>12</v>
      </c>
      <c r="D15" s="198">
        <f t="shared" ref="D15:D16" si="0">B15*C15</f>
        <v>264844.80000000005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3.5" customHeight="1">
      <c r="A16" s="200" t="s">
        <v>144</v>
      </c>
      <c r="B16" s="201">
        <v>22070.400000000001</v>
      </c>
      <c r="C16" s="202">
        <v>1</v>
      </c>
      <c r="D16" s="198">
        <f t="shared" si="0"/>
        <v>22070.400000000001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3.5" hidden="1" customHeight="1">
      <c r="A26" s="191" t="s">
        <v>21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3.5" customHeight="1">
      <c r="A38" s="173" t="s">
        <v>23</v>
      </c>
      <c r="B38" s="186">
        <f>B13+B34</f>
        <v>22070.400000000001</v>
      </c>
      <c r="C38" s="186"/>
      <c r="D38" s="187">
        <f>D13+D34</f>
        <v>286915.20000000007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>
      <c r="A39" s="173" t="s">
        <v>24</v>
      </c>
      <c r="B39" s="186"/>
      <c r="C39" s="197"/>
      <c r="D39" s="198">
        <f>D38*0.22</f>
        <v>63121.344000000019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5.75" customHeight="1" thickBot="1">
      <c r="A40" s="203" t="s">
        <v>25</v>
      </c>
      <c r="B40" s="204">
        <f>SUM(B38:B39)</f>
        <v>22070.400000000001</v>
      </c>
      <c r="C40" s="204"/>
      <c r="D40" s="205">
        <f>SUM(D38:D39)</f>
        <v>350036.54400000011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8" hidden="1" customHeight="1">
      <c r="A41" s="274"/>
      <c r="B41" s="275"/>
      <c r="C41" s="275"/>
      <c r="D41" s="215"/>
      <c r="E41" s="215"/>
      <c r="F41" s="275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21.75" hidden="1" customHeight="1" thickBot="1">
      <c r="A42" s="223" t="s">
        <v>26</v>
      </c>
      <c r="B42" s="276"/>
      <c r="C42" s="277"/>
      <c r="D42" s="27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</row>
    <row r="43" spans="1:26" ht="27" hidden="1" customHeight="1">
      <c r="A43" s="181" t="s">
        <v>27</v>
      </c>
      <c r="B43" s="182" t="s">
        <v>28</v>
      </c>
      <c r="C43" s="182" t="s">
        <v>29</v>
      </c>
      <c r="D43" s="183" t="s">
        <v>30</v>
      </c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</row>
    <row r="44" spans="1:26" ht="13.5" hidden="1" customHeight="1">
      <c r="A44" s="278" t="s">
        <v>0</v>
      </c>
      <c r="B44" s="279"/>
      <c r="C44" s="279"/>
      <c r="D44" s="280">
        <f>SUM(D45:D49)</f>
        <v>0</v>
      </c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</row>
    <row r="45" spans="1:26" ht="13.5" hidden="1" customHeight="1">
      <c r="A45" s="200"/>
      <c r="B45" s="201"/>
      <c r="C45" s="197"/>
      <c r="D45" s="198">
        <f t="shared" ref="D45:D49" si="5">B45*C45</f>
        <v>0</v>
      </c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hidden="1" customHeight="1">
      <c r="A46" s="200"/>
      <c r="B46" s="201"/>
      <c r="C46" s="197"/>
      <c r="D46" s="198">
        <f t="shared" si="5"/>
        <v>0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hidden="1" customHeight="1">
      <c r="A47" s="200"/>
      <c r="B47" s="201"/>
      <c r="C47" s="197"/>
      <c r="D47" s="198">
        <f t="shared" si="5"/>
        <v>0</v>
      </c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hidden="1" customHeight="1">
      <c r="A48" s="200"/>
      <c r="B48" s="201"/>
      <c r="C48" s="197"/>
      <c r="D48" s="198">
        <f t="shared" si="5"/>
        <v>0</v>
      </c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hidden="1" customHeight="1">
      <c r="A49" s="200"/>
      <c r="B49" s="201"/>
      <c r="C49" s="197"/>
      <c r="D49" s="198">
        <f t="shared" si="5"/>
        <v>0</v>
      </c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hidden="1" customHeight="1">
      <c r="A50" s="175" t="s">
        <v>33</v>
      </c>
      <c r="B50" s="281"/>
      <c r="C50" s="282"/>
      <c r="D50" s="212">
        <f>SUM(D51:D57)</f>
        <v>0</v>
      </c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</row>
    <row r="51" spans="1:26" ht="13.5" hidden="1" customHeight="1">
      <c r="A51" s="200"/>
      <c r="B51" s="201"/>
      <c r="C51" s="197"/>
      <c r="D51" s="198">
        <f t="shared" ref="D51:D57" si="6">B51*C51</f>
        <v>0</v>
      </c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3.5" hidden="1" customHeight="1">
      <c r="A52" s="200"/>
      <c r="B52" s="201"/>
      <c r="C52" s="197"/>
      <c r="D52" s="198">
        <f t="shared" si="6"/>
        <v>0</v>
      </c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</row>
    <row r="53" spans="1:26" ht="13.5" hidden="1" customHeight="1">
      <c r="A53" s="200"/>
      <c r="B53" s="201"/>
      <c r="C53" s="197"/>
      <c r="D53" s="198">
        <f t="shared" si="6"/>
        <v>0</v>
      </c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3.5" hidden="1" customHeight="1">
      <c r="A54" s="200"/>
      <c r="B54" s="201"/>
      <c r="C54" s="197"/>
      <c r="D54" s="198">
        <f t="shared" si="6"/>
        <v>0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hidden="1" customHeight="1">
      <c r="A55" s="200"/>
      <c r="B55" s="201"/>
      <c r="C55" s="197"/>
      <c r="D55" s="198">
        <f t="shared" si="6"/>
        <v>0</v>
      </c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hidden="1" customHeight="1">
      <c r="A56" s="200"/>
      <c r="B56" s="201"/>
      <c r="C56" s="197"/>
      <c r="D56" s="198">
        <f t="shared" si="6"/>
        <v>0</v>
      </c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hidden="1" customHeight="1">
      <c r="A57" s="200"/>
      <c r="B57" s="201"/>
      <c r="C57" s="197"/>
      <c r="D57" s="198">
        <f t="shared" si="6"/>
        <v>0</v>
      </c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3.5" hidden="1" customHeight="1">
      <c r="A58" s="175" t="s">
        <v>34</v>
      </c>
      <c r="B58" s="189"/>
      <c r="C58" s="189"/>
      <c r="D58" s="190">
        <f>D59</f>
        <v>0</v>
      </c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</row>
    <row r="59" spans="1:26" ht="13.5" hidden="1" customHeight="1">
      <c r="A59" s="200"/>
      <c r="B59" s="201"/>
      <c r="C59" s="283"/>
      <c r="D59" s="198">
        <f>B59*C59</f>
        <v>0</v>
      </c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3.5" hidden="1" customHeight="1">
      <c r="A60" s="175" t="s">
        <v>35</v>
      </c>
      <c r="B60" s="189"/>
      <c r="C60" s="189"/>
      <c r="D60" s="189">
        <f>SUM(D61:D62)</f>
        <v>0</v>
      </c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</row>
    <row r="61" spans="1:26" ht="13.5" hidden="1" customHeight="1">
      <c r="A61" s="200"/>
      <c r="B61" s="201"/>
      <c r="C61" s="201"/>
      <c r="D61" s="198">
        <f t="shared" ref="D61:D62" si="7">B61*C61</f>
        <v>0</v>
      </c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</row>
    <row r="62" spans="1:26" ht="13.5" hidden="1" customHeight="1">
      <c r="A62" s="175"/>
      <c r="B62" s="201"/>
      <c r="C62" s="201"/>
      <c r="D62" s="198">
        <f t="shared" si="7"/>
        <v>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</row>
    <row r="63" spans="1:26" ht="13.5" hidden="1" customHeight="1">
      <c r="A63" s="175" t="s">
        <v>36</v>
      </c>
      <c r="B63" s="189"/>
      <c r="C63" s="189"/>
      <c r="D63" s="189">
        <f>SUM(D64:D65)</f>
        <v>0</v>
      </c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</row>
    <row r="64" spans="1:26" ht="13.5" hidden="1" customHeight="1">
      <c r="A64" s="200"/>
      <c r="B64" s="201"/>
      <c r="C64" s="201"/>
      <c r="D64" s="198">
        <f t="shared" ref="D64:D65" si="8">B64*C64</f>
        <v>0</v>
      </c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</row>
    <row r="65" spans="1:26" ht="13.5" hidden="1" customHeight="1">
      <c r="A65" s="284"/>
      <c r="B65" s="201"/>
      <c r="C65" s="201"/>
      <c r="D65" s="198">
        <f t="shared" si="8"/>
        <v>0</v>
      </c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</row>
    <row r="66" spans="1:26" ht="15.75" hidden="1" customHeight="1" thickBot="1">
      <c r="A66" s="285" t="s">
        <v>37</v>
      </c>
      <c r="B66" s="286"/>
      <c r="C66" s="287"/>
      <c r="D66" s="288">
        <f>D44+D50+D58+D60+D63</f>
        <v>0</v>
      </c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</row>
    <row r="67" spans="1:26" ht="13.5" hidden="1" customHeight="1">
      <c r="A67" s="289"/>
      <c r="B67" s="290"/>
      <c r="C67" s="290"/>
      <c r="D67" s="290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</row>
    <row r="68" spans="1:26" ht="21.75" hidden="1" customHeight="1" thickBot="1">
      <c r="A68" s="223" t="s">
        <v>38</v>
      </c>
      <c r="B68" s="291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</row>
    <row r="69" spans="1:26" ht="26.25" hidden="1" customHeight="1">
      <c r="A69" s="293" t="s">
        <v>27</v>
      </c>
      <c r="B69" s="182" t="s">
        <v>39</v>
      </c>
      <c r="C69" s="182" t="s">
        <v>40</v>
      </c>
      <c r="D69" s="207" t="s">
        <v>14</v>
      </c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</row>
    <row r="70" spans="1:26" ht="13.5" hidden="1" customHeight="1">
      <c r="A70" s="294" t="s">
        <v>41</v>
      </c>
      <c r="B70" s="235"/>
      <c r="C70" s="295"/>
      <c r="D70" s="190">
        <f>D71+D74</f>
        <v>0</v>
      </c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</row>
    <row r="71" spans="1:26" ht="13.5" hidden="1" customHeight="1">
      <c r="A71" s="200" t="s">
        <v>42</v>
      </c>
      <c r="B71" s="201"/>
      <c r="C71" s="202"/>
      <c r="D71" s="198">
        <f>SUM(D72:D73)</f>
        <v>0</v>
      </c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</row>
    <row r="72" spans="1:26" ht="13.5" hidden="1" customHeight="1">
      <c r="A72" s="200"/>
      <c r="B72" s="296"/>
      <c r="C72" s="202"/>
      <c r="D72" s="198">
        <f t="shared" ref="D72:D73" si="9">B72*C72</f>
        <v>0</v>
      </c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13.5" hidden="1" customHeight="1">
      <c r="A73" s="200"/>
      <c r="B73" s="201"/>
      <c r="C73" s="202"/>
      <c r="D73" s="198">
        <f t="shared" si="9"/>
        <v>0</v>
      </c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13.5" hidden="1" customHeight="1">
      <c r="A74" s="200" t="s">
        <v>44</v>
      </c>
      <c r="B74" s="201"/>
      <c r="C74" s="202"/>
      <c r="D74" s="198">
        <f>SUM(D75)</f>
        <v>0</v>
      </c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13.5" hidden="1" customHeight="1">
      <c r="A75" s="200"/>
      <c r="B75" s="296"/>
      <c r="C75" s="202"/>
      <c r="D75" s="198">
        <f t="shared" ref="D75:D77" si="10">B75*C75</f>
        <v>0</v>
      </c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</row>
    <row r="76" spans="1:26" ht="13.5" hidden="1" customHeight="1">
      <c r="A76" s="294" t="s">
        <v>46</v>
      </c>
      <c r="B76" s="233"/>
      <c r="C76" s="202"/>
      <c r="D76" s="190">
        <f t="shared" si="10"/>
        <v>0</v>
      </c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</row>
    <row r="77" spans="1:26" ht="13.5" hidden="1" customHeight="1">
      <c r="A77" s="294" t="s">
        <v>47</v>
      </c>
      <c r="B77" s="233"/>
      <c r="C77" s="202"/>
      <c r="D77" s="190">
        <f t="shared" si="10"/>
        <v>0</v>
      </c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</row>
    <row r="78" spans="1:26" ht="13.5" hidden="1" customHeight="1">
      <c r="A78" s="294" t="s">
        <v>48</v>
      </c>
      <c r="B78" s="235"/>
      <c r="C78" s="295"/>
      <c r="D78" s="190">
        <v>0</v>
      </c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</row>
    <row r="79" spans="1:26" ht="15.75" hidden="1" customHeight="1" thickBot="1">
      <c r="A79" s="285" t="s">
        <v>25</v>
      </c>
      <c r="B79" s="286"/>
      <c r="C79" s="297"/>
      <c r="D79" s="213">
        <f>D70+D76+D77+D78</f>
        <v>0</v>
      </c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</row>
    <row r="80" spans="1:26" ht="13.5" hidden="1" customHeight="1">
      <c r="A80" s="298"/>
      <c r="B80" s="299"/>
      <c r="C80" s="300"/>
      <c r="D80" s="275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</row>
    <row r="81" spans="1:26" ht="13.5" hidden="1" customHeight="1">
      <c r="A81" s="298"/>
      <c r="B81" s="299"/>
      <c r="C81" s="300"/>
      <c r="D81" s="275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21.75" customHeight="1">
      <c r="A82" s="301" t="s">
        <v>49</v>
      </c>
      <c r="B82" s="302"/>
      <c r="C82" s="303"/>
      <c r="D82" s="302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  <c r="Q82" s="304"/>
      <c r="R82" s="304"/>
      <c r="S82" s="304"/>
      <c r="T82" s="304"/>
      <c r="U82" s="304"/>
      <c r="V82" s="304"/>
      <c r="W82" s="304"/>
      <c r="X82" s="304"/>
      <c r="Y82" s="304"/>
      <c r="Z82" s="304"/>
    </row>
    <row r="83" spans="1:26" ht="13.5" customHeight="1" thickBot="1">
      <c r="A83" s="248" t="s">
        <v>50</v>
      </c>
      <c r="B83" s="225"/>
      <c r="C83" s="225"/>
      <c r="D83" s="225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</row>
    <row r="84" spans="1:26" ht="41.25" customHeight="1">
      <c r="A84" s="206" t="s">
        <v>51</v>
      </c>
      <c r="B84" s="182" t="s">
        <v>12</v>
      </c>
      <c r="C84" s="182" t="s">
        <v>52</v>
      </c>
      <c r="D84" s="207" t="s">
        <v>14</v>
      </c>
      <c r="E84" s="208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</row>
    <row r="85" spans="1:26" ht="13.5" customHeight="1">
      <c r="A85" s="175" t="s">
        <v>53</v>
      </c>
      <c r="B85" s="189">
        <f>SUM(B86:B96)</f>
        <v>322158.82000000007</v>
      </c>
      <c r="C85" s="209"/>
      <c r="D85" s="190">
        <f>SUM(D86:D96)</f>
        <v>3865905.84</v>
      </c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</row>
    <row r="86" spans="1:26" ht="13.5" customHeight="1">
      <c r="A86" s="210" t="s">
        <v>141</v>
      </c>
      <c r="B86" s="201">
        <v>31888.799999999999</v>
      </c>
      <c r="C86" s="201">
        <f t="shared" ref="C86:C105" si="11">$B$7</f>
        <v>12</v>
      </c>
      <c r="D86" s="198">
        <f t="shared" ref="D86:D96" si="12">B86*C86</f>
        <v>382665.6</v>
      </c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3.5" customHeight="1">
      <c r="A87" s="210" t="s">
        <v>275</v>
      </c>
      <c r="B87" s="201">
        <v>29529.360000000001</v>
      </c>
      <c r="C87" s="201">
        <v>12</v>
      </c>
      <c r="D87" s="198">
        <f t="shared" si="12"/>
        <v>354352.32</v>
      </c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</row>
    <row r="88" spans="1:26" ht="13.5" customHeight="1">
      <c r="A88" s="200" t="s">
        <v>142</v>
      </c>
      <c r="B88" s="201">
        <v>28128.05</v>
      </c>
      <c r="C88" s="201">
        <f t="shared" si="11"/>
        <v>12</v>
      </c>
      <c r="D88" s="198">
        <f t="shared" si="12"/>
        <v>337536.6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3.5" customHeight="1">
      <c r="A89" s="210" t="s">
        <v>143</v>
      </c>
      <c r="B89" s="201">
        <v>26790.5</v>
      </c>
      <c r="C89" s="201">
        <f t="shared" si="11"/>
        <v>12</v>
      </c>
      <c r="D89" s="198">
        <f t="shared" si="12"/>
        <v>321486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13.5" customHeight="1">
      <c r="A90" s="210" t="s">
        <v>3</v>
      </c>
      <c r="B90" s="201">
        <v>22722.5</v>
      </c>
      <c r="C90" s="201">
        <v>12</v>
      </c>
      <c r="D90" s="198">
        <f t="shared" si="12"/>
        <v>272670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13.5" customHeight="1">
      <c r="A91" s="210" t="s">
        <v>276</v>
      </c>
      <c r="B91" s="201">
        <v>22020.2</v>
      </c>
      <c r="C91" s="201">
        <v>12</v>
      </c>
      <c r="D91" s="198">
        <f t="shared" si="12"/>
        <v>264242.40000000002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13.5" customHeight="1">
      <c r="A92" s="200" t="s">
        <v>19</v>
      </c>
      <c r="B92" s="201">
        <v>161079.41</v>
      </c>
      <c r="C92" s="201">
        <f t="shared" si="11"/>
        <v>12</v>
      </c>
      <c r="D92" s="198">
        <f t="shared" si="12"/>
        <v>1932952.92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13.5" hidden="1" customHeight="1">
      <c r="A93" s="200"/>
      <c r="B93" s="201"/>
      <c r="C93" s="201">
        <f t="shared" si="11"/>
        <v>12</v>
      </c>
      <c r="D93" s="198">
        <f t="shared" si="12"/>
        <v>0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3.5" hidden="1" customHeight="1">
      <c r="A94" s="200"/>
      <c r="B94" s="201"/>
      <c r="C94" s="201">
        <f t="shared" si="11"/>
        <v>12</v>
      </c>
      <c r="D94" s="198">
        <f t="shared" si="12"/>
        <v>0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3.5" hidden="1" customHeight="1">
      <c r="A95" s="200"/>
      <c r="B95" s="201"/>
      <c r="C95" s="201">
        <f t="shared" si="11"/>
        <v>12</v>
      </c>
      <c r="D95" s="198">
        <f t="shared" si="12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3.5" hidden="1" customHeight="1">
      <c r="A96" s="200"/>
      <c r="B96" s="201"/>
      <c r="C96" s="201">
        <f t="shared" si="11"/>
        <v>12</v>
      </c>
      <c r="D96" s="198">
        <f t="shared" si="12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3.5" customHeight="1">
      <c r="A97" s="175" t="s">
        <v>58</v>
      </c>
      <c r="B97" s="211">
        <f>B98+B99+B100+B101</f>
        <v>90258</v>
      </c>
      <c r="C97" s="209"/>
      <c r="D97" s="212">
        <f>SUM(D99:D105)</f>
        <v>888936</v>
      </c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</row>
    <row r="98" spans="1:26" ht="13.5" customHeight="1">
      <c r="A98" s="200" t="s">
        <v>57</v>
      </c>
      <c r="B98" s="201">
        <v>16180</v>
      </c>
      <c r="C98" s="201">
        <f t="shared" si="11"/>
        <v>12</v>
      </c>
      <c r="D98" s="198">
        <f t="shared" ref="D98:D105" si="13">B98*C98</f>
        <v>194160</v>
      </c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ht="13.5" customHeight="1">
      <c r="A99" s="200" t="s">
        <v>59</v>
      </c>
      <c r="B99" s="201">
        <v>13724.5</v>
      </c>
      <c r="C99" s="201">
        <f t="shared" si="11"/>
        <v>12</v>
      </c>
      <c r="D99" s="198">
        <f t="shared" si="13"/>
        <v>164694</v>
      </c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</row>
    <row r="100" spans="1:26" ht="13.5" hidden="1" customHeight="1">
      <c r="A100" s="210" t="s">
        <v>136</v>
      </c>
      <c r="B100" s="201">
        <v>15224.5</v>
      </c>
      <c r="C100" s="201">
        <f t="shared" si="11"/>
        <v>12</v>
      </c>
      <c r="D100" s="198">
        <f t="shared" si="13"/>
        <v>182694</v>
      </c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3.5" hidden="1" customHeight="1">
      <c r="A101" s="200" t="s">
        <v>19</v>
      </c>
      <c r="B101" s="201">
        <v>45129</v>
      </c>
      <c r="C101" s="201">
        <f t="shared" si="11"/>
        <v>12</v>
      </c>
      <c r="D101" s="198">
        <f t="shared" si="13"/>
        <v>541548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3.5" hidden="1" customHeight="1">
      <c r="A102" s="200"/>
      <c r="B102" s="201"/>
      <c r="C102" s="201">
        <f t="shared" si="11"/>
        <v>12</v>
      </c>
      <c r="D102" s="198">
        <f t="shared" si="13"/>
        <v>0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3.5" hidden="1" customHeight="1">
      <c r="A103" s="200"/>
      <c r="B103" s="201"/>
      <c r="C103" s="201">
        <f t="shared" si="11"/>
        <v>12</v>
      </c>
      <c r="D103" s="198">
        <f t="shared" si="13"/>
        <v>0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3.5" hidden="1" customHeight="1">
      <c r="A104" s="200"/>
      <c r="B104" s="201"/>
      <c r="C104" s="201">
        <f t="shared" si="11"/>
        <v>12</v>
      </c>
      <c r="D104" s="198">
        <f t="shared" si="13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3.5" customHeight="1">
      <c r="A105" s="200"/>
      <c r="B105" s="201"/>
      <c r="C105" s="201">
        <f t="shared" si="11"/>
        <v>12</v>
      </c>
      <c r="D105" s="198">
        <f t="shared" si="13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3.5" customHeight="1">
      <c r="A106" s="173" t="s">
        <v>23</v>
      </c>
      <c r="B106" s="186">
        <f>B85+B97</f>
        <v>412416.82000000007</v>
      </c>
      <c r="C106" s="186"/>
      <c r="D106" s="187">
        <f>D85+D97</f>
        <v>4754841.84</v>
      </c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15.75" customHeight="1">
      <c r="A107" s="173" t="s">
        <v>61</v>
      </c>
      <c r="B107" s="186"/>
      <c r="C107" s="202"/>
      <c r="D107" s="190">
        <f>D106*0.22</f>
        <v>1046065.2047999999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3.5" customHeight="1" thickBot="1">
      <c r="A108" s="203" t="s">
        <v>25</v>
      </c>
      <c r="B108" s="204"/>
      <c r="C108" s="204"/>
      <c r="D108" s="213">
        <f>D106+D107</f>
        <v>5800907.0448000003</v>
      </c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21.75" hidden="1" customHeight="1" thickBot="1">
      <c r="A109" s="223" t="s">
        <v>62</v>
      </c>
      <c r="B109" s="291"/>
      <c r="C109" s="305"/>
      <c r="D109" s="291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</row>
    <row r="110" spans="1:26" ht="13.5" hidden="1" customHeight="1">
      <c r="A110" s="206" t="s">
        <v>27</v>
      </c>
      <c r="B110" s="182" t="s">
        <v>28</v>
      </c>
      <c r="C110" s="182" t="s">
        <v>40</v>
      </c>
      <c r="D110" s="207" t="s">
        <v>14</v>
      </c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ht="25.5" hidden="1" customHeight="1">
      <c r="A111" s="216" t="s">
        <v>63</v>
      </c>
      <c r="B111" s="217"/>
      <c r="C111" s="217"/>
      <c r="D111" s="218">
        <f>SUM(D112:D114)</f>
        <v>0</v>
      </c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</row>
    <row r="112" spans="1:26" ht="13.5" hidden="1" customHeight="1">
      <c r="A112" s="210"/>
      <c r="B112" s="201"/>
      <c r="C112" s="197"/>
      <c r="D112" s="198">
        <f t="shared" ref="D112:D114" si="14">B112*C112</f>
        <v>0</v>
      </c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</row>
    <row r="113" spans="1:26" ht="13.5" hidden="1" customHeight="1">
      <c r="A113" s="200"/>
      <c r="B113" s="201"/>
      <c r="C113" s="197"/>
      <c r="D113" s="198">
        <f t="shared" si="14"/>
        <v>0</v>
      </c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</row>
    <row r="114" spans="1:26" ht="13.5" hidden="1" customHeight="1">
      <c r="A114" s="200"/>
      <c r="B114" s="201"/>
      <c r="C114" s="197"/>
      <c r="D114" s="198">
        <f t="shared" si="14"/>
        <v>0</v>
      </c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</row>
    <row r="115" spans="1:26" ht="13.5" hidden="1" customHeight="1">
      <c r="A115" s="216" t="s">
        <v>64</v>
      </c>
      <c r="B115" s="189"/>
      <c r="C115" s="189"/>
      <c r="D115" s="190">
        <f>SUM(D116:D120)</f>
        <v>0</v>
      </c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ht="13.5" hidden="1" customHeight="1">
      <c r="A116" s="200"/>
      <c r="B116" s="201"/>
      <c r="C116" s="197"/>
      <c r="D116" s="198">
        <f t="shared" ref="D116:D120" si="15">B116*C116</f>
        <v>0</v>
      </c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ht="13.5" hidden="1" customHeight="1">
      <c r="A117" s="219"/>
      <c r="B117" s="201"/>
      <c r="C117" s="197"/>
      <c r="D117" s="198">
        <f t="shared" si="15"/>
        <v>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ht="13.5" hidden="1" customHeight="1">
      <c r="A118" s="219"/>
      <c r="B118" s="201"/>
      <c r="C118" s="197"/>
      <c r="D118" s="198">
        <f t="shared" si="15"/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3.5" hidden="1" customHeight="1">
      <c r="A119" s="219"/>
      <c r="B119" s="201"/>
      <c r="C119" s="197"/>
      <c r="D119" s="198">
        <f t="shared" si="15"/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3.5" hidden="1" customHeight="1">
      <c r="A120" s="219"/>
      <c r="B120" s="201"/>
      <c r="C120" s="197"/>
      <c r="D120" s="198">
        <f t="shared" si="15"/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3.5" hidden="1" customHeight="1">
      <c r="A121" s="216" t="s">
        <v>65</v>
      </c>
      <c r="B121" s="189"/>
      <c r="C121" s="189"/>
      <c r="D121" s="189">
        <f>SUM(D122:D123)</f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3.5" hidden="1" customHeight="1">
      <c r="A122" s="220"/>
      <c r="B122" s="201"/>
      <c r="C122" s="201"/>
      <c r="D122" s="198">
        <f t="shared" ref="D122:D123" si="16">B122*C122</f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3.5" hidden="1" customHeight="1">
      <c r="A123" s="220"/>
      <c r="B123" s="201"/>
      <c r="C123" s="201"/>
      <c r="D123" s="198">
        <f t="shared" si="16"/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5.75" hidden="1" customHeight="1" thickBot="1">
      <c r="A124" s="178" t="s">
        <v>25</v>
      </c>
      <c r="B124" s="221"/>
      <c r="C124" s="221"/>
      <c r="D124" s="213">
        <f>D111+D115+D121</f>
        <v>0</v>
      </c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ht="13.5" hidden="1" customHeight="1">
      <c r="A125" s="177"/>
      <c r="B125" s="215"/>
      <c r="C125" s="222"/>
      <c r="D125" s="215"/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ht="21.75" hidden="1" customHeight="1" thickBot="1">
      <c r="A126" s="223" t="s">
        <v>66</v>
      </c>
      <c r="B126" s="224"/>
      <c r="C126" s="225"/>
      <c r="D126" s="224"/>
      <c r="E126" s="226"/>
      <c r="F126" s="226"/>
      <c r="G126" s="226"/>
      <c r="H126" s="226"/>
      <c r="I126" s="226"/>
      <c r="J126" s="226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6"/>
      <c r="X126" s="226"/>
      <c r="Y126" s="226"/>
      <c r="Z126" s="226"/>
    </row>
    <row r="127" spans="1:26" ht="13.5" hidden="1" customHeight="1">
      <c r="A127" s="206" t="s">
        <v>27</v>
      </c>
      <c r="B127" s="182" t="s">
        <v>28</v>
      </c>
      <c r="C127" s="182" t="s">
        <v>40</v>
      </c>
      <c r="D127" s="207" t="s">
        <v>14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3.5" hidden="1" customHeight="1">
      <c r="A128" s="227" t="s">
        <v>67</v>
      </c>
      <c r="B128" s="228"/>
      <c r="C128" s="228"/>
      <c r="D128" s="190">
        <v>0</v>
      </c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13.5" hidden="1" customHeight="1">
      <c r="A129" s="227" t="s">
        <v>68</v>
      </c>
      <c r="B129" s="228"/>
      <c r="C129" s="228"/>
      <c r="D129" s="190">
        <f>SUM(D130:D136)</f>
        <v>0</v>
      </c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ht="13.5" hidden="1" customHeight="1">
      <c r="A130" s="229"/>
      <c r="B130" s="230"/>
      <c r="C130" s="231"/>
      <c r="D130" s="198">
        <f>B130*C130</f>
        <v>0</v>
      </c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</row>
    <row r="131" spans="1:26" ht="13.5" hidden="1" customHeight="1">
      <c r="A131" s="232"/>
      <c r="B131" s="233"/>
      <c r="C131" s="234"/>
      <c r="D131" s="198">
        <f>B131*C131</f>
        <v>0</v>
      </c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ht="13.5" hidden="1" customHeight="1">
      <c r="A132" s="232"/>
      <c r="B132" s="233"/>
      <c r="C132" s="234"/>
      <c r="D132" s="198">
        <f>B132*C132</f>
        <v>0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3.5" hidden="1" customHeight="1">
      <c r="A133" s="232"/>
      <c r="B133" s="235"/>
      <c r="C133" s="217"/>
      <c r="D133" s="190">
        <f>SUM(D134:D136)</f>
        <v>0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ht="13.5" hidden="1" customHeight="1">
      <c r="A134" s="232"/>
      <c r="B134" s="233"/>
      <c r="C134" s="236"/>
      <c r="D134" s="198">
        <f t="shared" ref="D134:D136" si="17">B134*C134</f>
        <v>0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3.5" hidden="1" customHeight="1">
      <c r="A135" s="232"/>
      <c r="B135" s="233"/>
      <c r="C135" s="236"/>
      <c r="D135" s="198">
        <f t="shared" si="17"/>
        <v>0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3.5" hidden="1" customHeight="1">
      <c r="A136" s="232"/>
      <c r="B136" s="233"/>
      <c r="C136" s="236"/>
      <c r="D136" s="198">
        <f t="shared" si="17"/>
        <v>0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3.5" hidden="1" customHeight="1">
      <c r="A137" s="173" t="s">
        <v>72</v>
      </c>
      <c r="B137" s="217"/>
      <c r="C137" s="217"/>
      <c r="D137" s="190">
        <f>SUM(D138:D140)</f>
        <v>0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3.5" hidden="1" customHeight="1">
      <c r="A138" s="232"/>
      <c r="B138" s="233"/>
      <c r="C138" s="234"/>
      <c r="D138" s="198">
        <f t="shared" ref="D138:D140" si="18">B138*C138</f>
        <v>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3.5" hidden="1" customHeight="1">
      <c r="A139" s="232"/>
      <c r="B139" s="233"/>
      <c r="C139" s="234"/>
      <c r="D139" s="198">
        <f t="shared" si="18"/>
        <v>0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3.5" hidden="1" customHeight="1">
      <c r="A140" s="232"/>
      <c r="B140" s="233"/>
      <c r="C140" s="236"/>
      <c r="D140" s="198">
        <f t="shared" si="18"/>
        <v>0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3.5" hidden="1" customHeight="1">
      <c r="A141" s="227" t="s">
        <v>75</v>
      </c>
      <c r="B141" s="237"/>
      <c r="C141" s="238"/>
      <c r="D141" s="190">
        <f>SUM(D142)</f>
        <v>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3.5" hidden="1" customHeight="1">
      <c r="A142" s="232"/>
      <c r="B142" s="239"/>
      <c r="C142" s="240"/>
      <c r="D142" s="198">
        <f>B142*C142</f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3.5" hidden="1" customHeight="1">
      <c r="A143" s="173" t="s">
        <v>77</v>
      </c>
      <c r="B143" s="237"/>
      <c r="C143" s="237"/>
      <c r="D143" s="186">
        <f>SUM(D144:D145)</f>
        <v>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3.5" hidden="1" customHeight="1">
      <c r="A144" s="241"/>
      <c r="B144" s="237"/>
      <c r="C144" s="238"/>
      <c r="D144" s="198">
        <f t="shared" ref="D144:D145" si="19">B144*C144</f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3.5" hidden="1" customHeight="1">
      <c r="A145" s="173"/>
      <c r="B145" s="236"/>
      <c r="C145" s="236"/>
      <c r="D145" s="198">
        <f t="shared" si="19"/>
        <v>0</v>
      </c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13.5" hidden="1" customHeight="1">
      <c r="A146" s="173" t="s">
        <v>79</v>
      </c>
      <c r="B146" s="186"/>
      <c r="C146" s="242"/>
      <c r="D146" s="190">
        <f>SUM(D147:D150)</f>
        <v>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3.5" hidden="1" customHeight="1">
      <c r="A147" s="241" t="s">
        <v>1</v>
      </c>
      <c r="B147" s="237"/>
      <c r="C147" s="238"/>
      <c r="D147" s="198">
        <f t="shared" ref="D147:D150" si="20">B147*C147</f>
        <v>0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3.5" hidden="1" customHeight="1">
      <c r="A148" s="232"/>
      <c r="B148" s="239"/>
      <c r="C148" s="240"/>
      <c r="D148" s="198">
        <f t="shared" si="20"/>
        <v>0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3.5" hidden="1" customHeight="1">
      <c r="A149" s="232"/>
      <c r="B149" s="239"/>
      <c r="C149" s="240"/>
      <c r="D149" s="198">
        <f t="shared" si="20"/>
        <v>0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3.5" hidden="1" customHeight="1">
      <c r="A150" s="232"/>
      <c r="B150" s="239"/>
      <c r="C150" s="240"/>
      <c r="D150" s="198">
        <f t="shared" si="20"/>
        <v>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3.5" hidden="1" customHeight="1">
      <c r="A151" s="173" t="s">
        <v>80</v>
      </c>
      <c r="B151" s="186"/>
      <c r="C151" s="242"/>
      <c r="D151" s="190">
        <f>SUM(D152:D153)</f>
        <v>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3.5" hidden="1" customHeight="1">
      <c r="A152" s="243" t="s">
        <v>138</v>
      </c>
      <c r="B152" s="201"/>
      <c r="C152" s="238"/>
      <c r="D152" s="198">
        <f t="shared" ref="D152:D153" si="21">B152*C152</f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3.5" hidden="1" customHeight="1">
      <c r="A153" s="241"/>
      <c r="B153" s="237"/>
      <c r="C153" s="238"/>
      <c r="D153" s="198">
        <f t="shared" si="21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3.5" hidden="1" customHeight="1">
      <c r="A154" s="173" t="s">
        <v>82</v>
      </c>
      <c r="B154" s="186"/>
      <c r="C154" s="242"/>
      <c r="D154" s="190">
        <f>SUM(D155)</f>
        <v>0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3.5" hidden="1" customHeight="1">
      <c r="A155" s="241" t="s">
        <v>83</v>
      </c>
      <c r="B155" s="237"/>
      <c r="C155" s="238"/>
      <c r="D155" s="198">
        <f>B155*C155</f>
        <v>0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3.5" hidden="1" customHeight="1">
      <c r="A156" s="241"/>
      <c r="B156" s="237"/>
      <c r="C156" s="238"/>
      <c r="D156" s="198"/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13.5" hidden="1" customHeight="1">
      <c r="A157" s="173" t="s">
        <v>84</v>
      </c>
      <c r="B157" s="186"/>
      <c r="C157" s="242"/>
      <c r="D157" s="190">
        <f>SUM(D158:D159)</f>
        <v>0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13.5" hidden="1" customHeight="1">
      <c r="A158" s="241" t="s">
        <v>85</v>
      </c>
      <c r="B158" s="237"/>
      <c r="C158" s="238"/>
      <c r="D158" s="198">
        <f t="shared" ref="D158:D159" si="22">B158*C158</f>
        <v>0</v>
      </c>
      <c r="E158" s="177"/>
      <c r="F158" s="177"/>
      <c r="G158" s="177">
        <f>8048.2+50299+9501.58</f>
        <v>67848.78</v>
      </c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13.5" hidden="1" customHeight="1">
      <c r="A159" s="241"/>
      <c r="B159" s="237"/>
      <c r="C159" s="238"/>
      <c r="D159" s="198">
        <f t="shared" si="22"/>
        <v>0</v>
      </c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13.5" hidden="1" customHeight="1">
      <c r="A160" s="173" t="s">
        <v>48</v>
      </c>
      <c r="B160" s="186"/>
      <c r="C160" s="242"/>
      <c r="D160" s="190">
        <f>SUM(D161:D163)</f>
        <v>0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3.5" hidden="1" customHeight="1">
      <c r="A161" s="241" t="s">
        <v>2</v>
      </c>
      <c r="B161" s="237"/>
      <c r="C161" s="238"/>
      <c r="D161" s="198">
        <f t="shared" ref="D161:D163" si="23">B161*C161</f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3.5" hidden="1" customHeight="1">
      <c r="A162" s="241"/>
      <c r="B162" s="237"/>
      <c r="C162" s="238"/>
      <c r="D162" s="198">
        <f t="shared" si="23"/>
        <v>0</v>
      </c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3.5" hidden="1" customHeight="1">
      <c r="A163" s="241"/>
      <c r="B163" s="237"/>
      <c r="C163" s="238"/>
      <c r="D163" s="198">
        <f t="shared" si="23"/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5.75" hidden="1" customHeight="1" thickBot="1">
      <c r="A164" s="203" t="s">
        <v>25</v>
      </c>
      <c r="B164" s="204"/>
      <c r="C164" s="244"/>
      <c r="D164" s="213">
        <f>D128+D133+D129+D137+D141+D143+D146+D151+D154+D157+D160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3.5" hidden="1" customHeight="1">
      <c r="A165" s="177"/>
      <c r="B165" s="222"/>
      <c r="C165" s="222"/>
      <c r="D165" s="222"/>
      <c r="E165" s="222"/>
      <c r="F165" s="222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3.5" hidden="1" customHeight="1">
      <c r="A166" s="177"/>
      <c r="B166" s="222"/>
      <c r="C166" s="222"/>
      <c r="D166" s="222"/>
      <c r="E166" s="222"/>
      <c r="F166" s="222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21.75" customHeight="1">
      <c r="A167" s="248" t="s">
        <v>86</v>
      </c>
      <c r="B167" s="226"/>
      <c r="C167" s="226"/>
      <c r="D167" s="226"/>
      <c r="E167" s="249"/>
      <c r="F167" s="225"/>
      <c r="G167" s="226"/>
      <c r="H167" s="226"/>
      <c r="I167" s="226"/>
      <c r="J167" s="226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6"/>
      <c r="X167" s="226"/>
      <c r="Y167" s="226"/>
      <c r="Z167" s="226"/>
    </row>
    <row r="168" spans="1:26" ht="21.75" customHeight="1" thickBot="1">
      <c r="A168" s="248" t="s">
        <v>87</v>
      </c>
      <c r="B168" s="226"/>
      <c r="C168" s="226"/>
      <c r="D168" s="226"/>
      <c r="E168" s="249"/>
      <c r="F168" s="225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226"/>
    </row>
    <row r="169" spans="1:26" ht="15.75" customHeight="1">
      <c r="A169" s="168" t="s">
        <v>88</v>
      </c>
      <c r="B169" s="245" t="s">
        <v>89</v>
      </c>
      <c r="C169" s="177"/>
      <c r="D169" s="177"/>
      <c r="F169" s="222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13.5" customHeight="1">
      <c r="A170" s="241" t="s">
        <v>90</v>
      </c>
      <c r="B170" s="246">
        <f>D40</f>
        <v>350036.54400000011</v>
      </c>
      <c r="C170" s="177"/>
      <c r="D170" s="177"/>
      <c r="F170" s="222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</row>
    <row r="171" spans="1:26" ht="13.5" customHeight="1">
      <c r="A171" s="241" t="s">
        <v>91</v>
      </c>
      <c r="B171" s="246">
        <v>11516072.68</v>
      </c>
      <c r="C171" s="177"/>
      <c r="D171" s="177"/>
      <c r="F171" s="222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</row>
    <row r="172" spans="1:26" ht="15.75" customHeight="1" thickBot="1">
      <c r="A172" s="203" t="s">
        <v>92</v>
      </c>
      <c r="B172" s="205">
        <f>B170/B171</f>
        <v>3.0395478886470532E-2</v>
      </c>
      <c r="C172" s="177"/>
      <c r="D172" s="177"/>
      <c r="F172" s="222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3.5" customHeight="1">
      <c r="A173" s="247"/>
      <c r="B173" s="177"/>
      <c r="C173" s="177"/>
      <c r="D173" s="177"/>
      <c r="F173" s="222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21.75" customHeight="1" thickBot="1">
      <c r="A174" s="248" t="s">
        <v>93</v>
      </c>
      <c r="B174" s="226"/>
      <c r="C174" s="226"/>
      <c r="D174" s="226"/>
      <c r="E174" s="249"/>
      <c r="F174" s="225"/>
      <c r="G174" s="226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  <c r="X174" s="226"/>
      <c r="Y174" s="226"/>
      <c r="Z174" s="226"/>
    </row>
    <row r="175" spans="1:26" ht="46.5" customHeight="1">
      <c r="A175" s="181" t="s">
        <v>88</v>
      </c>
      <c r="B175" s="182" t="s">
        <v>14</v>
      </c>
      <c r="C175" s="182" t="s">
        <v>94</v>
      </c>
      <c r="D175" s="250" t="s">
        <v>95</v>
      </c>
      <c r="E175" s="251" t="s">
        <v>96</v>
      </c>
      <c r="F175" s="252" t="s">
        <v>96</v>
      </c>
      <c r="G175" s="253"/>
      <c r="H175" s="253"/>
      <c r="I175" s="253"/>
      <c r="J175" s="253"/>
      <c r="K175" s="253"/>
      <c r="L175" s="253"/>
      <c r="M175" s="253"/>
      <c r="N175" s="253"/>
      <c r="O175" s="253"/>
      <c r="P175" s="253"/>
      <c r="Q175" s="253"/>
      <c r="R175" s="253"/>
      <c r="S175" s="253"/>
      <c r="T175" s="253"/>
      <c r="U175" s="253"/>
      <c r="V175" s="253"/>
      <c r="W175" s="253"/>
      <c r="X175" s="253"/>
      <c r="Y175" s="253"/>
      <c r="Z175" s="253"/>
    </row>
    <row r="176" spans="1:26" ht="13.5" customHeight="1">
      <c r="A176" s="173" t="s">
        <v>97</v>
      </c>
      <c r="B176" s="186"/>
      <c r="C176" s="242"/>
      <c r="D176" s="254"/>
      <c r="E176" s="255"/>
      <c r="F176" s="256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13.5" customHeight="1">
      <c r="A177" s="241" t="s">
        <v>98</v>
      </c>
      <c r="B177" s="233">
        <f>D40</f>
        <v>350036.54400000011</v>
      </c>
      <c r="C177" s="257" t="s">
        <v>99</v>
      </c>
      <c r="D177" s="258">
        <f t="shared" ref="D177:D179" si="24">B177</f>
        <v>350036.54400000011</v>
      </c>
      <c r="E177" s="259">
        <f>D177/B4/B5</f>
        <v>167.6420229885058</v>
      </c>
      <c r="F177" s="260">
        <f t="shared" ref="F177:F179" si="25">E177</f>
        <v>167.6420229885058</v>
      </c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</row>
    <row r="178" spans="1:26" ht="13.5" customHeight="1">
      <c r="A178" s="241" t="s">
        <v>100</v>
      </c>
      <c r="B178" s="233">
        <f>D66</f>
        <v>0</v>
      </c>
      <c r="C178" s="257" t="s">
        <v>99</v>
      </c>
      <c r="D178" s="258">
        <f t="shared" si="24"/>
        <v>0</v>
      </c>
      <c r="E178" s="259">
        <f>B178/B4/B5</f>
        <v>0</v>
      </c>
      <c r="F178" s="260">
        <f t="shared" si="25"/>
        <v>0</v>
      </c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</row>
    <row r="179" spans="1:26" ht="13.5" customHeight="1">
      <c r="A179" s="241" t="s">
        <v>101</v>
      </c>
      <c r="B179" s="233">
        <f>D79</f>
        <v>0</v>
      </c>
      <c r="C179" s="257" t="s">
        <v>99</v>
      </c>
      <c r="D179" s="258">
        <f t="shared" si="24"/>
        <v>0</v>
      </c>
      <c r="E179" s="259">
        <f>B179/B4/B5</f>
        <v>0</v>
      </c>
      <c r="F179" s="260">
        <f t="shared" si="25"/>
        <v>0</v>
      </c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3.5" customHeight="1">
      <c r="A180" s="261" t="s">
        <v>102</v>
      </c>
      <c r="B180" s="186">
        <f>SUM(B177:B179)</f>
        <v>350036.54400000011</v>
      </c>
      <c r="C180" s="186"/>
      <c r="D180" s="262">
        <f t="shared" ref="D180:F180" si="26">SUM(D177:D179)</f>
        <v>350036.54400000011</v>
      </c>
      <c r="E180" s="263">
        <f t="shared" si="26"/>
        <v>167.6420229885058</v>
      </c>
      <c r="F180" s="187">
        <f t="shared" si="26"/>
        <v>167.6420229885058</v>
      </c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3.5" customHeight="1">
      <c r="A181" s="173" t="s">
        <v>103</v>
      </c>
      <c r="B181" s="186"/>
      <c r="C181" s="242"/>
      <c r="D181" s="254"/>
      <c r="E181" s="255"/>
      <c r="F181" s="264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3.5" customHeight="1">
      <c r="A182" s="241" t="s">
        <v>98</v>
      </c>
      <c r="B182" s="237">
        <f>D107</f>
        <v>1046065.2047999999</v>
      </c>
      <c r="C182" s="237">
        <f t="shared" ref="C182:C184" si="27">$B$172</f>
        <v>3.0395478886470532E-2</v>
      </c>
      <c r="D182" s="258">
        <f t="shared" ref="D182:D184" si="28">B182*C182</f>
        <v>31795.652846369871</v>
      </c>
      <c r="E182" s="259">
        <f>D182/B4/B5</f>
        <v>15.227803087341892</v>
      </c>
      <c r="F182" s="260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3.5" customHeight="1">
      <c r="A183" s="241" t="s">
        <v>100</v>
      </c>
      <c r="B183" s="237">
        <f>D124</f>
        <v>0</v>
      </c>
      <c r="C183" s="237">
        <f t="shared" si="27"/>
        <v>3.0395478886470532E-2</v>
      </c>
      <c r="D183" s="258">
        <f t="shared" si="28"/>
        <v>0</v>
      </c>
      <c r="E183" s="259">
        <f>D183/B4/B5</f>
        <v>0</v>
      </c>
      <c r="F183" s="260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3.5" customHeight="1">
      <c r="A184" s="241" t="s">
        <v>104</v>
      </c>
      <c r="B184" s="237">
        <f>D164</f>
        <v>0</v>
      </c>
      <c r="C184" s="237">
        <f t="shared" si="27"/>
        <v>3.0395478886470532E-2</v>
      </c>
      <c r="D184" s="258">
        <f t="shared" si="28"/>
        <v>0</v>
      </c>
      <c r="E184" s="259">
        <f>D184/B4/B5</f>
        <v>0</v>
      </c>
      <c r="F184" s="260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3.5" customHeight="1">
      <c r="A185" s="261" t="s">
        <v>105</v>
      </c>
      <c r="B185" s="186">
        <f>SUM(B182:B184)</f>
        <v>1046065.2047999999</v>
      </c>
      <c r="C185" s="186"/>
      <c r="D185" s="262">
        <f t="shared" ref="D185:E185" si="29">SUM(D182:D184)</f>
        <v>31795.652846369871</v>
      </c>
      <c r="E185" s="263">
        <f t="shared" si="29"/>
        <v>15.227803087341892</v>
      </c>
      <c r="F185" s="187">
        <f>F177*15%</f>
        <v>25.146303448275869</v>
      </c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5.75" customHeight="1" thickBot="1">
      <c r="A186" s="265" t="s">
        <v>106</v>
      </c>
      <c r="B186" s="204"/>
      <c r="C186" s="204"/>
      <c r="D186" s="266"/>
      <c r="E186" s="267">
        <f t="shared" ref="E186:F186" si="30">E180+E185</f>
        <v>182.8698260758477</v>
      </c>
      <c r="F186" s="205">
        <f t="shared" si="30"/>
        <v>192.78832643678166</v>
      </c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3.5" customHeight="1">
      <c r="A187" s="247"/>
      <c r="B187" s="177"/>
      <c r="C187" s="177"/>
      <c r="D187" s="177"/>
      <c r="F187" s="222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3.5" customHeight="1">
      <c r="A188" s="268"/>
      <c r="B188" s="269"/>
      <c r="C188" s="222"/>
      <c r="D188" s="177"/>
      <c r="E188" s="270"/>
      <c r="F188" s="270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3.5" customHeight="1" thickBot="1">
      <c r="A189" s="223" t="s">
        <v>107</v>
      </c>
      <c r="B189" s="248"/>
      <c r="C189" s="248"/>
      <c r="D189" s="248"/>
      <c r="E189" s="248"/>
      <c r="F189" s="222"/>
      <c r="G189" s="222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25.5" customHeight="1">
      <c r="A190" s="181" t="s">
        <v>108</v>
      </c>
      <c r="B190" s="182" t="s">
        <v>109</v>
      </c>
      <c r="C190" s="182" t="s">
        <v>110</v>
      </c>
      <c r="D190" s="182" t="s">
        <v>111</v>
      </c>
      <c r="E190" s="183" t="s">
        <v>14</v>
      </c>
      <c r="F190" s="222"/>
      <c r="G190" s="222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24.75" customHeight="1">
      <c r="A191" s="173" t="s">
        <v>112</v>
      </c>
      <c r="B191" s="186">
        <f>MIN(E186,F186)</f>
        <v>182.8698260758477</v>
      </c>
      <c r="C191" s="271">
        <f>262*8</f>
        <v>2096</v>
      </c>
      <c r="D191" s="271">
        <v>1</v>
      </c>
      <c r="E191" s="187">
        <f>B191*C191*D191</f>
        <v>383295.15545497678</v>
      </c>
      <c r="F191" s="222"/>
      <c r="G191" s="222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3.5" customHeight="1">
      <c r="A192" s="214"/>
      <c r="B192" s="222"/>
      <c r="C192" s="222"/>
      <c r="D192" s="222"/>
      <c r="E192" s="222"/>
      <c r="F192" s="222"/>
      <c r="G192" s="222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13.5" customHeight="1">
      <c r="A193" s="177"/>
      <c r="B193" s="177"/>
      <c r="C193" s="177"/>
      <c r="D193" s="177"/>
      <c r="E193" s="199"/>
      <c r="F193" s="272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13.5" customHeight="1">
      <c r="A194" s="177"/>
      <c r="B194" s="177"/>
      <c r="C194" s="177"/>
      <c r="D194" s="177"/>
      <c r="E194" s="222"/>
      <c r="F194" s="272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3.5" customHeight="1">
      <c r="A195" s="214"/>
      <c r="B195" s="222"/>
      <c r="C195" s="222"/>
      <c r="D195" s="222"/>
      <c r="E195" s="222"/>
      <c r="F195" s="222"/>
      <c r="G195" s="222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13.5" customHeight="1">
      <c r="A196" s="214"/>
      <c r="B196" s="222"/>
      <c r="C196" s="222"/>
      <c r="D196" s="222"/>
      <c r="E196" s="222"/>
      <c r="F196" s="222"/>
      <c r="G196" s="222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3.5" customHeight="1">
      <c r="A197" s="214"/>
      <c r="B197" s="222"/>
      <c r="C197" s="222"/>
      <c r="D197" s="222"/>
      <c r="E197" s="222"/>
      <c r="F197" s="222"/>
      <c r="G197" s="222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3.5" customHeight="1">
      <c r="A198" s="214"/>
      <c r="B198" s="222"/>
      <c r="C198" s="222"/>
      <c r="D198" s="222"/>
      <c r="E198" s="222"/>
      <c r="F198" s="222"/>
      <c r="G198" s="222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3.5" customHeight="1">
      <c r="A199" s="214"/>
      <c r="B199" s="222"/>
      <c r="C199" s="222"/>
      <c r="D199" s="222"/>
      <c r="E199" s="222"/>
      <c r="F199" s="222"/>
      <c r="G199" s="222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3.5" customHeight="1">
      <c r="A200" s="214"/>
      <c r="B200" s="222"/>
      <c r="C200" s="222"/>
      <c r="D200" s="222"/>
      <c r="E200" s="222"/>
      <c r="F200" s="222"/>
      <c r="G200" s="222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3.5" customHeight="1">
      <c r="A201" s="214"/>
      <c r="B201" s="222"/>
      <c r="C201" s="222"/>
      <c r="D201" s="222"/>
      <c r="E201" s="222"/>
      <c r="F201" s="222"/>
      <c r="G201" s="222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3.5" customHeight="1">
      <c r="A202" s="214"/>
      <c r="B202" s="222"/>
      <c r="C202" s="222"/>
      <c r="D202" s="222"/>
      <c r="E202" s="222"/>
      <c r="F202" s="222"/>
      <c r="G202" s="222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3.5" customHeight="1">
      <c r="A203" s="214"/>
      <c r="B203" s="222"/>
      <c r="C203" s="222"/>
      <c r="D203" s="222"/>
      <c r="E203" s="222"/>
      <c r="F203" s="222"/>
      <c r="G203" s="222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3.5" customHeight="1">
      <c r="A204" s="214"/>
      <c r="B204" s="222"/>
      <c r="C204" s="222"/>
      <c r="D204" s="222"/>
      <c r="E204" s="222"/>
      <c r="F204" s="222"/>
      <c r="G204" s="222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3.5" customHeight="1">
      <c r="A205" s="214"/>
      <c r="B205" s="222"/>
      <c r="C205" s="222"/>
      <c r="D205" s="222"/>
      <c r="E205" s="222"/>
      <c r="F205" s="222"/>
      <c r="G205" s="222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3.5" customHeight="1">
      <c r="A206" s="214"/>
      <c r="B206" s="222"/>
      <c r="C206" s="222"/>
      <c r="D206" s="222"/>
      <c r="E206" s="222"/>
      <c r="F206" s="222"/>
      <c r="G206" s="222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3.5" customHeight="1">
      <c r="A207" s="214"/>
      <c r="B207" s="222"/>
      <c r="C207" s="222"/>
      <c r="D207" s="222"/>
      <c r="E207" s="222"/>
      <c r="F207" s="222"/>
      <c r="G207" s="222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3.5" customHeight="1">
      <c r="A208" s="214"/>
      <c r="B208" s="222"/>
      <c r="C208" s="222"/>
      <c r="D208" s="222"/>
      <c r="E208" s="222"/>
      <c r="F208" s="222"/>
      <c r="G208" s="222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3.5" customHeight="1">
      <c r="A209" s="214"/>
      <c r="B209" s="222"/>
      <c r="C209" s="222"/>
      <c r="D209" s="222"/>
      <c r="E209" s="222"/>
      <c r="F209" s="222"/>
      <c r="G209" s="222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3.5" customHeight="1">
      <c r="A210" s="214"/>
      <c r="B210" s="222"/>
      <c r="C210" s="222"/>
      <c r="D210" s="222"/>
      <c r="E210" s="222"/>
      <c r="F210" s="222"/>
      <c r="G210" s="222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3.5" customHeight="1">
      <c r="A211" s="214"/>
      <c r="B211" s="222"/>
      <c r="C211" s="222"/>
      <c r="D211" s="222"/>
      <c r="E211" s="222"/>
      <c r="F211" s="222"/>
      <c r="G211" s="222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3.5" customHeight="1">
      <c r="A212" s="214"/>
      <c r="B212" s="222"/>
      <c r="C212" s="222"/>
      <c r="D212" s="222"/>
      <c r="E212" s="222"/>
      <c r="F212" s="222"/>
      <c r="G212" s="222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3.5" customHeight="1">
      <c r="A213" s="214"/>
      <c r="B213" s="222"/>
      <c r="C213" s="222"/>
      <c r="D213" s="222"/>
      <c r="E213" s="222"/>
      <c r="F213" s="222"/>
      <c r="G213" s="222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3.5" customHeight="1">
      <c r="A214" s="214"/>
      <c r="B214" s="222"/>
      <c r="C214" s="222"/>
      <c r="D214" s="222"/>
      <c r="E214" s="222"/>
      <c r="F214" s="222"/>
      <c r="G214" s="222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13.5" customHeight="1">
      <c r="A215" s="214"/>
      <c r="B215" s="222"/>
      <c r="C215" s="222"/>
      <c r="D215" s="222"/>
      <c r="E215" s="222"/>
      <c r="F215" s="222"/>
      <c r="G215" s="222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13.5" customHeight="1">
      <c r="A216" s="214"/>
      <c r="B216" s="222"/>
      <c r="C216" s="222"/>
      <c r="D216" s="222"/>
      <c r="E216" s="222"/>
      <c r="F216" s="222"/>
      <c r="G216" s="222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13.5" customHeight="1">
      <c r="A217" s="214"/>
      <c r="B217" s="222"/>
      <c r="C217" s="222"/>
      <c r="D217" s="222"/>
      <c r="E217" s="222"/>
      <c r="F217" s="222"/>
      <c r="G217" s="222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3.5" customHeight="1">
      <c r="A218" s="214"/>
      <c r="B218" s="222"/>
      <c r="C218" s="222"/>
      <c r="D218" s="222"/>
      <c r="E218" s="222"/>
      <c r="F218" s="222"/>
      <c r="G218" s="222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3.5" customHeight="1">
      <c r="A219" s="214"/>
      <c r="B219" s="222"/>
      <c r="C219" s="222"/>
      <c r="D219" s="222"/>
      <c r="E219" s="222"/>
      <c r="F219" s="222"/>
      <c r="G219" s="222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3.5" customHeight="1">
      <c r="A220" s="214"/>
      <c r="B220" s="222"/>
      <c r="C220" s="222"/>
      <c r="D220" s="222"/>
      <c r="E220" s="222"/>
      <c r="F220" s="222"/>
      <c r="G220" s="222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3.5" customHeight="1">
      <c r="A221" s="214"/>
      <c r="B221" s="222"/>
      <c r="C221" s="222"/>
      <c r="D221" s="222"/>
      <c r="E221" s="222"/>
      <c r="F221" s="222"/>
      <c r="G221" s="222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13.5" customHeight="1">
      <c r="A222" s="214"/>
      <c r="B222" s="222"/>
      <c r="C222" s="222"/>
      <c r="D222" s="222"/>
      <c r="E222" s="222"/>
      <c r="F222" s="222"/>
      <c r="G222" s="222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13.5" customHeight="1">
      <c r="A223" s="214"/>
      <c r="B223" s="222"/>
      <c r="C223" s="222"/>
      <c r="D223" s="222"/>
      <c r="E223" s="222"/>
      <c r="F223" s="222"/>
      <c r="G223" s="222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13.5" customHeight="1">
      <c r="A224" s="214"/>
      <c r="B224" s="222"/>
      <c r="C224" s="222"/>
      <c r="D224" s="222"/>
      <c r="E224" s="222"/>
      <c r="F224" s="222"/>
      <c r="G224" s="222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3.5" customHeight="1">
      <c r="A225" s="214"/>
      <c r="B225" s="222"/>
      <c r="C225" s="222"/>
      <c r="D225" s="222"/>
      <c r="E225" s="222"/>
      <c r="F225" s="222"/>
      <c r="G225" s="222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3.5" customHeight="1">
      <c r="A226" s="214"/>
      <c r="B226" s="222"/>
      <c r="C226" s="222"/>
      <c r="D226" s="222"/>
      <c r="E226" s="222"/>
      <c r="F226" s="222"/>
      <c r="G226" s="222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3.5" customHeight="1">
      <c r="A227" s="214"/>
      <c r="B227" s="222"/>
      <c r="C227" s="222"/>
      <c r="D227" s="222"/>
      <c r="E227" s="222"/>
      <c r="F227" s="222"/>
      <c r="G227" s="222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3.5" customHeight="1">
      <c r="A228" s="214"/>
      <c r="B228" s="222"/>
      <c r="C228" s="222"/>
      <c r="D228" s="222"/>
      <c r="E228" s="222"/>
      <c r="F228" s="222"/>
      <c r="G228" s="222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3.5" customHeight="1">
      <c r="A229" s="214"/>
      <c r="B229" s="222"/>
      <c r="C229" s="222"/>
      <c r="D229" s="222"/>
      <c r="E229" s="222"/>
      <c r="F229" s="222"/>
      <c r="G229" s="222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3.5" customHeight="1">
      <c r="A230" s="214"/>
      <c r="B230" s="222"/>
      <c r="C230" s="222"/>
      <c r="D230" s="222"/>
      <c r="E230" s="222"/>
      <c r="F230" s="222"/>
      <c r="G230" s="222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3.5" customHeight="1">
      <c r="A231" s="214"/>
      <c r="B231" s="222"/>
      <c r="C231" s="222"/>
      <c r="D231" s="222"/>
      <c r="E231" s="222"/>
      <c r="F231" s="222"/>
      <c r="G231" s="222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3.5" customHeight="1">
      <c r="A232" s="214"/>
      <c r="B232" s="222"/>
      <c r="C232" s="222"/>
      <c r="D232" s="222"/>
      <c r="E232" s="222"/>
      <c r="F232" s="222"/>
      <c r="G232" s="222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3.5" customHeight="1">
      <c r="A233" s="214"/>
      <c r="B233" s="222"/>
      <c r="C233" s="222"/>
      <c r="D233" s="222"/>
      <c r="E233" s="222"/>
      <c r="F233" s="222"/>
      <c r="G233" s="222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3.5" customHeight="1">
      <c r="A234" s="214"/>
      <c r="B234" s="222"/>
      <c r="C234" s="222"/>
      <c r="D234" s="222"/>
      <c r="E234" s="222"/>
      <c r="F234" s="222"/>
      <c r="G234" s="222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3.5" customHeight="1">
      <c r="A235" s="214"/>
      <c r="B235" s="222"/>
      <c r="C235" s="222"/>
      <c r="D235" s="222"/>
      <c r="E235" s="222"/>
      <c r="F235" s="222"/>
      <c r="G235" s="222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3.5" customHeight="1">
      <c r="A236" s="214"/>
      <c r="B236" s="222"/>
      <c r="C236" s="222"/>
      <c r="D236" s="222"/>
      <c r="E236" s="222"/>
      <c r="F236" s="222"/>
      <c r="G236" s="222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3.5" customHeight="1">
      <c r="A237" s="214"/>
      <c r="B237" s="222"/>
      <c r="C237" s="222"/>
      <c r="D237" s="222"/>
      <c r="E237" s="222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13.5" customHeight="1">
      <c r="A238" s="214"/>
      <c r="B238" s="222"/>
      <c r="C238" s="222"/>
      <c r="D238" s="222"/>
      <c r="E238" s="222"/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13.5" customHeight="1">
      <c r="A239" s="214"/>
      <c r="B239" s="222"/>
      <c r="C239" s="222"/>
      <c r="D239" s="222"/>
      <c r="E239" s="222"/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3.5" customHeight="1">
      <c r="A241" s="214"/>
      <c r="B241" s="222"/>
      <c r="C241" s="222"/>
      <c r="D241" s="222"/>
      <c r="E241" s="222"/>
      <c r="F241" s="222"/>
      <c r="G241" s="222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3.5" customHeight="1">
      <c r="A242" s="214"/>
      <c r="B242" s="222"/>
      <c r="C242" s="222"/>
      <c r="D242" s="222"/>
      <c r="E242" s="222"/>
      <c r="F242" s="222"/>
      <c r="G242" s="222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214"/>
      <c r="B249" s="222"/>
      <c r="C249" s="222"/>
      <c r="D249" s="222"/>
      <c r="E249" s="222"/>
      <c r="F249" s="222"/>
      <c r="G249" s="222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3.5" customHeight="1">
      <c r="A250" s="214"/>
      <c r="B250" s="222"/>
      <c r="C250" s="222"/>
      <c r="D250" s="222"/>
      <c r="E250" s="222"/>
      <c r="F250" s="222"/>
      <c r="G250" s="222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3.5" customHeight="1">
      <c r="A251" s="214"/>
      <c r="B251" s="222"/>
      <c r="C251" s="222"/>
      <c r="D251" s="222"/>
      <c r="E251" s="222"/>
      <c r="F251" s="222"/>
      <c r="G251" s="222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3.5" customHeight="1">
      <c r="A252" s="214"/>
      <c r="B252" s="222"/>
      <c r="C252" s="222"/>
      <c r="D252" s="222"/>
      <c r="E252" s="222"/>
      <c r="F252" s="222"/>
      <c r="G252" s="222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3.5" customHeight="1">
      <c r="A253" s="214"/>
      <c r="B253" s="222"/>
      <c r="C253" s="222"/>
      <c r="D253" s="222"/>
      <c r="E253" s="222"/>
      <c r="F253" s="222"/>
      <c r="G253" s="222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3.5" customHeight="1">
      <c r="A254" s="214"/>
      <c r="B254" s="222"/>
      <c r="C254" s="222"/>
      <c r="D254" s="222"/>
      <c r="E254" s="222"/>
      <c r="F254" s="222"/>
      <c r="G254" s="222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3.5" customHeight="1">
      <c r="A255" s="214"/>
      <c r="B255" s="222"/>
      <c r="C255" s="222"/>
      <c r="D255" s="222"/>
      <c r="E255" s="222"/>
      <c r="F255" s="222"/>
      <c r="G255" s="222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3.5" customHeight="1">
      <c r="A256" s="214"/>
      <c r="B256" s="222"/>
      <c r="C256" s="222"/>
      <c r="D256" s="222"/>
      <c r="E256" s="222"/>
      <c r="F256" s="222"/>
      <c r="G256" s="222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3.5" customHeight="1">
      <c r="A257" s="214"/>
      <c r="B257" s="222"/>
      <c r="C257" s="222"/>
      <c r="D257" s="222"/>
      <c r="E257" s="222"/>
      <c r="F257" s="222"/>
      <c r="G257" s="222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3.5" customHeight="1">
      <c r="A258" s="214"/>
      <c r="B258" s="222"/>
      <c r="C258" s="222"/>
      <c r="D258" s="222"/>
      <c r="E258" s="222"/>
      <c r="F258" s="222"/>
      <c r="G258" s="222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3.5" customHeight="1">
      <c r="A259" s="214"/>
      <c r="B259" s="222"/>
      <c r="C259" s="222"/>
      <c r="D259" s="222"/>
      <c r="E259" s="222"/>
      <c r="F259" s="222"/>
      <c r="G259" s="222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3.5" customHeight="1">
      <c r="A260" s="214"/>
      <c r="B260" s="222"/>
      <c r="C260" s="222"/>
      <c r="D260" s="222"/>
      <c r="E260" s="222"/>
      <c r="F260" s="222"/>
      <c r="G260" s="222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3.5" customHeight="1">
      <c r="A261" s="214"/>
      <c r="B261" s="222"/>
      <c r="C261" s="222"/>
      <c r="D261" s="222"/>
      <c r="E261" s="222"/>
      <c r="F261" s="222"/>
      <c r="G261" s="222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3.5" customHeight="1">
      <c r="A262" s="214"/>
      <c r="B262" s="222"/>
      <c r="C262" s="222"/>
      <c r="D262" s="222"/>
      <c r="E262" s="222"/>
      <c r="F262" s="222"/>
      <c r="G262" s="222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3.5" customHeight="1">
      <c r="A263" s="214"/>
      <c r="B263" s="222"/>
      <c r="C263" s="222"/>
      <c r="D263" s="222"/>
      <c r="E263" s="222"/>
      <c r="F263" s="222"/>
      <c r="G263" s="222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3.5" customHeight="1">
      <c r="A264" s="214"/>
      <c r="B264" s="222"/>
      <c r="C264" s="222"/>
      <c r="D264" s="222"/>
      <c r="E264" s="222"/>
      <c r="F264" s="222"/>
      <c r="G264" s="222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3.5" customHeight="1">
      <c r="A265" s="214"/>
      <c r="B265" s="222"/>
      <c r="C265" s="222"/>
      <c r="D265" s="222"/>
      <c r="E265" s="222"/>
      <c r="F265" s="222"/>
      <c r="G265" s="222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3.5" customHeight="1">
      <c r="A266" s="214"/>
      <c r="B266" s="222"/>
      <c r="C266" s="222"/>
      <c r="D266" s="222"/>
      <c r="E266" s="222"/>
      <c r="F266" s="222"/>
      <c r="G266" s="222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3.5" customHeight="1">
      <c r="A267" s="214"/>
      <c r="B267" s="222"/>
      <c r="C267" s="222"/>
      <c r="D267" s="222"/>
      <c r="E267" s="222"/>
      <c r="F267" s="222"/>
      <c r="G267" s="222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3.5" customHeight="1">
      <c r="A268" s="214"/>
      <c r="B268" s="222"/>
      <c r="C268" s="222"/>
      <c r="D268" s="222"/>
      <c r="E268" s="222"/>
      <c r="F268" s="222"/>
      <c r="G268" s="222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3.5" customHeight="1">
      <c r="A269" s="214"/>
      <c r="B269" s="222"/>
      <c r="C269" s="222"/>
      <c r="D269" s="222"/>
      <c r="E269" s="222"/>
      <c r="F269" s="222"/>
      <c r="G269" s="222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3.5" customHeight="1">
      <c r="A270" s="214"/>
      <c r="B270" s="222"/>
      <c r="C270" s="222"/>
      <c r="D270" s="222"/>
      <c r="E270" s="222"/>
      <c r="F270" s="222"/>
      <c r="G270" s="222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3.5" customHeight="1">
      <c r="A271" s="214"/>
      <c r="B271" s="222"/>
      <c r="C271" s="222"/>
      <c r="D271" s="222"/>
      <c r="E271" s="222"/>
      <c r="F271" s="222"/>
      <c r="G271" s="222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3.5" customHeight="1">
      <c r="A272" s="214"/>
      <c r="B272" s="222"/>
      <c r="C272" s="222"/>
      <c r="D272" s="222"/>
      <c r="E272" s="222"/>
      <c r="F272" s="222"/>
      <c r="G272" s="222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3.5" customHeight="1">
      <c r="A273" s="214"/>
      <c r="B273" s="222"/>
      <c r="C273" s="222"/>
      <c r="D273" s="222"/>
      <c r="E273" s="222"/>
      <c r="F273" s="222"/>
      <c r="G273" s="222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3.5" customHeight="1">
      <c r="A274" s="214"/>
      <c r="B274" s="222"/>
      <c r="C274" s="222"/>
      <c r="D274" s="222"/>
      <c r="E274" s="222"/>
      <c r="F274" s="222"/>
      <c r="G274" s="222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3.5" customHeight="1">
      <c r="A275" s="214"/>
      <c r="B275" s="222"/>
      <c r="C275" s="222"/>
      <c r="D275" s="222"/>
      <c r="E275" s="222"/>
      <c r="F275" s="222"/>
      <c r="G275" s="222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3.5" customHeight="1">
      <c r="A276" s="214"/>
      <c r="B276" s="222"/>
      <c r="C276" s="222"/>
      <c r="D276" s="222"/>
      <c r="E276" s="222"/>
      <c r="F276" s="222"/>
      <c r="G276" s="222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3.5" customHeight="1">
      <c r="A277" s="214"/>
      <c r="B277" s="222"/>
      <c r="C277" s="222"/>
      <c r="D277" s="222"/>
      <c r="E277" s="222"/>
      <c r="F277" s="222"/>
      <c r="G277" s="222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3.5" customHeight="1">
      <c r="A278" s="214"/>
      <c r="B278" s="222"/>
      <c r="C278" s="222"/>
      <c r="D278" s="222"/>
      <c r="E278" s="222"/>
      <c r="F278" s="222"/>
      <c r="G278" s="222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3.5" customHeight="1">
      <c r="A279" s="214"/>
      <c r="B279" s="222"/>
      <c r="C279" s="222"/>
      <c r="D279" s="222"/>
      <c r="E279" s="222"/>
      <c r="F279" s="222"/>
      <c r="G279" s="222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3.5" customHeight="1">
      <c r="A280" s="214"/>
      <c r="B280" s="222"/>
      <c r="C280" s="222"/>
      <c r="D280" s="222"/>
      <c r="E280" s="222"/>
      <c r="F280" s="222"/>
      <c r="G280" s="222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3.5" customHeight="1">
      <c r="A281" s="214"/>
      <c r="B281" s="222"/>
      <c r="C281" s="222"/>
      <c r="D281" s="222"/>
      <c r="E281" s="222"/>
      <c r="F281" s="222"/>
      <c r="G281" s="222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3.5" customHeight="1">
      <c r="A282" s="214"/>
      <c r="B282" s="222"/>
      <c r="C282" s="222"/>
      <c r="D282" s="222"/>
      <c r="E282" s="222"/>
      <c r="F282" s="222"/>
      <c r="G282" s="222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3.5" customHeight="1">
      <c r="A283" s="214"/>
      <c r="B283" s="222"/>
      <c r="C283" s="222"/>
      <c r="D283" s="222"/>
      <c r="E283" s="222"/>
      <c r="F283" s="222"/>
      <c r="G283" s="222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3.5" customHeight="1">
      <c r="A284" s="214"/>
      <c r="B284" s="222"/>
      <c r="C284" s="222"/>
      <c r="D284" s="222"/>
      <c r="E284" s="222"/>
      <c r="F284" s="222"/>
      <c r="G284" s="222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3.5" customHeight="1">
      <c r="A285" s="214"/>
      <c r="B285" s="222"/>
      <c r="C285" s="222"/>
      <c r="D285" s="222"/>
      <c r="E285" s="222"/>
      <c r="F285" s="222"/>
      <c r="G285" s="222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3.5" customHeight="1">
      <c r="A286" s="214"/>
      <c r="B286" s="222"/>
      <c r="C286" s="222"/>
      <c r="D286" s="222"/>
      <c r="E286" s="222"/>
      <c r="F286" s="222"/>
      <c r="G286" s="222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3.5" customHeight="1">
      <c r="A287" s="214"/>
      <c r="B287" s="222"/>
      <c r="C287" s="222"/>
      <c r="D287" s="222"/>
      <c r="E287" s="222"/>
      <c r="F287" s="222"/>
      <c r="G287" s="222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3.5" customHeight="1">
      <c r="A288" s="214"/>
      <c r="B288" s="222"/>
      <c r="C288" s="222"/>
      <c r="D288" s="222"/>
      <c r="E288" s="222"/>
      <c r="F288" s="222"/>
      <c r="G288" s="222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3.5" customHeight="1">
      <c r="A289" s="214"/>
      <c r="B289" s="222"/>
      <c r="C289" s="222"/>
      <c r="D289" s="222"/>
      <c r="E289" s="222"/>
      <c r="F289" s="222"/>
      <c r="G289" s="222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3.5" customHeight="1">
      <c r="A290" s="214"/>
      <c r="B290" s="222"/>
      <c r="C290" s="222"/>
      <c r="D290" s="222"/>
      <c r="E290" s="222"/>
      <c r="F290" s="222"/>
      <c r="G290" s="222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3.5" customHeight="1">
      <c r="A291" s="214"/>
      <c r="B291" s="222"/>
      <c r="C291" s="222"/>
      <c r="D291" s="222"/>
      <c r="E291" s="222"/>
      <c r="F291" s="222"/>
      <c r="G291" s="222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3.5" customHeight="1">
      <c r="A292" s="214"/>
      <c r="B292" s="222"/>
      <c r="C292" s="222"/>
      <c r="D292" s="222"/>
      <c r="E292" s="222"/>
      <c r="F292" s="222"/>
      <c r="G292" s="222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3.5" customHeight="1">
      <c r="A293" s="214"/>
      <c r="B293" s="222"/>
      <c r="C293" s="222"/>
      <c r="D293" s="222"/>
      <c r="E293" s="222"/>
      <c r="F293" s="222"/>
      <c r="G293" s="222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3.5" customHeight="1">
      <c r="A294" s="214"/>
      <c r="B294" s="222"/>
      <c r="C294" s="222"/>
      <c r="D294" s="222"/>
      <c r="E294" s="222"/>
      <c r="F294" s="222"/>
      <c r="G294" s="222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3.5" customHeight="1">
      <c r="A295" s="214"/>
      <c r="B295" s="222"/>
      <c r="C295" s="222"/>
      <c r="D295" s="222"/>
      <c r="E295" s="222"/>
      <c r="F295" s="222"/>
      <c r="G295" s="222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3.5" customHeight="1">
      <c r="A296" s="214"/>
      <c r="B296" s="222"/>
      <c r="C296" s="222"/>
      <c r="D296" s="222"/>
      <c r="E296" s="222"/>
      <c r="F296" s="222"/>
      <c r="G296" s="222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3.5" customHeight="1">
      <c r="A297" s="214"/>
      <c r="B297" s="222"/>
      <c r="C297" s="222"/>
      <c r="D297" s="222"/>
      <c r="E297" s="222"/>
      <c r="F297" s="222"/>
      <c r="G297" s="222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3.5" customHeight="1">
      <c r="A298" s="214"/>
      <c r="B298" s="222"/>
      <c r="C298" s="222"/>
      <c r="D298" s="222"/>
      <c r="E298" s="222"/>
      <c r="F298" s="222"/>
      <c r="G298" s="222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3.5" customHeight="1">
      <c r="A299" s="214"/>
      <c r="B299" s="222"/>
      <c r="C299" s="222"/>
      <c r="D299" s="222"/>
      <c r="E299" s="222"/>
      <c r="F299" s="222"/>
      <c r="G299" s="222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3.5" customHeight="1">
      <c r="A300" s="214"/>
      <c r="B300" s="222"/>
      <c r="C300" s="222"/>
      <c r="D300" s="222"/>
      <c r="E300" s="222"/>
      <c r="F300" s="222"/>
      <c r="G300" s="222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3.5" customHeight="1">
      <c r="A301" s="214"/>
      <c r="B301" s="222"/>
      <c r="C301" s="222"/>
      <c r="D301" s="222"/>
      <c r="E301" s="222"/>
      <c r="F301" s="222"/>
      <c r="G301" s="222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3.5" customHeight="1">
      <c r="A302" s="214"/>
      <c r="B302" s="222"/>
      <c r="C302" s="222"/>
      <c r="D302" s="222"/>
      <c r="E302" s="222"/>
      <c r="F302" s="222"/>
      <c r="G302" s="222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3.5" customHeight="1">
      <c r="A303" s="214"/>
      <c r="B303" s="222"/>
      <c r="C303" s="222"/>
      <c r="D303" s="222"/>
      <c r="E303" s="222"/>
      <c r="F303" s="222"/>
      <c r="G303" s="222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3.5" customHeight="1">
      <c r="A304" s="214"/>
      <c r="B304" s="222"/>
      <c r="C304" s="222"/>
      <c r="D304" s="222"/>
      <c r="E304" s="222"/>
      <c r="F304" s="222"/>
      <c r="G304" s="222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3.5" customHeight="1">
      <c r="A305" s="214"/>
      <c r="B305" s="222"/>
      <c r="C305" s="222"/>
      <c r="D305" s="222"/>
      <c r="E305" s="222"/>
      <c r="F305" s="222"/>
      <c r="G305" s="222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3.5" customHeight="1">
      <c r="A306" s="214"/>
      <c r="B306" s="222"/>
      <c r="C306" s="222"/>
      <c r="D306" s="222"/>
      <c r="E306" s="222"/>
      <c r="F306" s="222"/>
      <c r="G306" s="222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3.5" customHeight="1">
      <c r="A307" s="214"/>
      <c r="B307" s="222"/>
      <c r="C307" s="222"/>
      <c r="D307" s="222"/>
      <c r="E307" s="222"/>
      <c r="F307" s="222"/>
      <c r="G307" s="222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3.5" customHeight="1">
      <c r="A308" s="214"/>
      <c r="B308" s="222"/>
      <c r="C308" s="222"/>
      <c r="D308" s="222"/>
      <c r="E308" s="222"/>
      <c r="F308" s="222"/>
      <c r="G308" s="222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3.5" customHeight="1">
      <c r="A309" s="214"/>
      <c r="B309" s="222"/>
      <c r="C309" s="222"/>
      <c r="D309" s="222"/>
      <c r="E309" s="222"/>
      <c r="F309" s="222"/>
      <c r="G309" s="222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3.5" customHeight="1">
      <c r="A310" s="214"/>
      <c r="B310" s="222"/>
      <c r="C310" s="222"/>
      <c r="D310" s="222"/>
      <c r="E310" s="222"/>
      <c r="F310" s="222"/>
      <c r="G310" s="222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3.5" customHeight="1">
      <c r="A311" s="214"/>
      <c r="B311" s="222"/>
      <c r="C311" s="222"/>
      <c r="D311" s="222"/>
      <c r="E311" s="222"/>
      <c r="F311" s="222"/>
      <c r="G311" s="222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3.5" customHeight="1">
      <c r="A312" s="214"/>
      <c r="B312" s="222"/>
      <c r="C312" s="222"/>
      <c r="D312" s="222"/>
      <c r="E312" s="222"/>
      <c r="F312" s="222"/>
      <c r="G312" s="222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3.5" customHeight="1">
      <c r="A313" s="214"/>
      <c r="B313" s="222"/>
      <c r="C313" s="222"/>
      <c r="D313" s="222"/>
      <c r="E313" s="222"/>
      <c r="F313" s="222"/>
      <c r="G313" s="222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3.5" customHeight="1">
      <c r="A314" s="214"/>
      <c r="B314" s="222"/>
      <c r="C314" s="222"/>
      <c r="D314" s="222"/>
      <c r="E314" s="222"/>
      <c r="F314" s="222"/>
      <c r="G314" s="222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3.5" customHeight="1">
      <c r="A315" s="214"/>
      <c r="B315" s="222"/>
      <c r="C315" s="222"/>
      <c r="D315" s="222"/>
      <c r="E315" s="222"/>
      <c r="F315" s="222"/>
      <c r="G315" s="222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3.5" customHeight="1">
      <c r="A316" s="214"/>
      <c r="B316" s="222"/>
      <c r="C316" s="222"/>
      <c r="D316" s="222"/>
      <c r="E316" s="222"/>
      <c r="F316" s="222"/>
      <c r="G316" s="222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3.5" customHeight="1">
      <c r="A317" s="214"/>
      <c r="B317" s="222"/>
      <c r="C317" s="222"/>
      <c r="D317" s="222"/>
      <c r="E317" s="222"/>
      <c r="F317" s="222"/>
      <c r="G317" s="222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3.5" customHeight="1">
      <c r="A318" s="214"/>
      <c r="B318" s="222"/>
      <c r="C318" s="222"/>
      <c r="D318" s="222"/>
      <c r="E318" s="222"/>
      <c r="F318" s="222"/>
      <c r="G318" s="222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3.5" customHeight="1">
      <c r="A319" s="214"/>
      <c r="B319" s="222"/>
      <c r="C319" s="222"/>
      <c r="D319" s="222"/>
      <c r="E319" s="222"/>
      <c r="F319" s="222"/>
      <c r="G319" s="222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3.5" customHeight="1">
      <c r="A320" s="214"/>
      <c r="B320" s="222"/>
      <c r="C320" s="222"/>
      <c r="D320" s="222"/>
      <c r="E320" s="222"/>
      <c r="F320" s="222"/>
      <c r="G320" s="222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3.5" customHeight="1">
      <c r="A321" s="214"/>
      <c r="B321" s="222"/>
      <c r="C321" s="222"/>
      <c r="D321" s="222"/>
      <c r="E321" s="222"/>
      <c r="F321" s="222"/>
      <c r="G321" s="222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3.5" customHeight="1">
      <c r="A322" s="214"/>
      <c r="B322" s="222"/>
      <c r="C322" s="222"/>
      <c r="D322" s="222"/>
      <c r="E322" s="222"/>
      <c r="F322" s="222"/>
      <c r="G322" s="222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3.5" customHeight="1">
      <c r="A323" s="214"/>
      <c r="B323" s="222"/>
      <c r="C323" s="222"/>
      <c r="D323" s="222"/>
      <c r="E323" s="222"/>
      <c r="F323" s="222"/>
      <c r="G323" s="222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3.5" customHeight="1">
      <c r="A324" s="214"/>
      <c r="B324" s="222"/>
      <c r="C324" s="222"/>
      <c r="D324" s="222"/>
      <c r="E324" s="222"/>
      <c r="F324" s="222"/>
      <c r="G324" s="222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3.5" customHeight="1">
      <c r="A325" s="214"/>
      <c r="B325" s="222"/>
      <c r="C325" s="222"/>
      <c r="D325" s="222"/>
      <c r="E325" s="222"/>
      <c r="F325" s="222"/>
      <c r="G325" s="222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3.5" customHeight="1">
      <c r="A326" s="214"/>
      <c r="B326" s="222"/>
      <c r="C326" s="222"/>
      <c r="D326" s="222"/>
      <c r="E326" s="222"/>
      <c r="F326" s="222"/>
      <c r="G326" s="222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3.5" customHeight="1">
      <c r="A327" s="214"/>
      <c r="B327" s="222"/>
      <c r="C327" s="222"/>
      <c r="D327" s="222"/>
      <c r="E327" s="222"/>
      <c r="F327" s="222"/>
      <c r="G327" s="222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3.5" customHeight="1">
      <c r="A328" s="214"/>
      <c r="B328" s="222"/>
      <c r="C328" s="222"/>
      <c r="D328" s="222"/>
      <c r="E328" s="222"/>
      <c r="F328" s="222"/>
      <c r="G328" s="222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3.5" customHeight="1">
      <c r="A329" s="214"/>
      <c r="B329" s="222"/>
      <c r="C329" s="222"/>
      <c r="D329" s="222"/>
      <c r="E329" s="222"/>
      <c r="F329" s="222"/>
      <c r="G329" s="222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3.5" customHeight="1">
      <c r="A330" s="214"/>
      <c r="B330" s="222"/>
      <c r="C330" s="222"/>
      <c r="D330" s="222"/>
      <c r="E330" s="222"/>
      <c r="F330" s="222"/>
      <c r="G330" s="222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3.5" customHeight="1">
      <c r="A331" s="214"/>
      <c r="B331" s="222"/>
      <c r="C331" s="222"/>
      <c r="D331" s="222"/>
      <c r="E331" s="222"/>
      <c r="F331" s="222"/>
      <c r="G331" s="222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3.5" customHeight="1">
      <c r="A332" s="214"/>
      <c r="B332" s="222"/>
      <c r="C332" s="222"/>
      <c r="D332" s="222"/>
      <c r="E332" s="222"/>
      <c r="F332" s="222"/>
      <c r="G332" s="222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3.5" customHeight="1">
      <c r="A333" s="214"/>
      <c r="B333" s="222"/>
      <c r="C333" s="222"/>
      <c r="D333" s="222"/>
      <c r="E333" s="222"/>
      <c r="F333" s="222"/>
      <c r="G333" s="222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3.5" customHeight="1">
      <c r="A334" s="214"/>
      <c r="B334" s="222"/>
      <c r="C334" s="222"/>
      <c r="D334" s="222"/>
      <c r="E334" s="222"/>
      <c r="F334" s="222"/>
      <c r="G334" s="222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3.5" customHeight="1">
      <c r="A335" s="214"/>
      <c r="B335" s="222"/>
      <c r="C335" s="222"/>
      <c r="D335" s="222"/>
      <c r="E335" s="222"/>
      <c r="F335" s="222"/>
      <c r="G335" s="222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3.5" customHeight="1">
      <c r="A336" s="214"/>
      <c r="B336" s="222"/>
      <c r="C336" s="222"/>
      <c r="D336" s="222"/>
      <c r="E336" s="222"/>
      <c r="F336" s="222"/>
      <c r="G336" s="222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3.5" customHeight="1">
      <c r="A337" s="214"/>
      <c r="B337" s="222"/>
      <c r="C337" s="222"/>
      <c r="D337" s="222"/>
      <c r="E337" s="222"/>
      <c r="F337" s="222"/>
      <c r="G337" s="222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3.5" customHeight="1">
      <c r="A338" s="214"/>
      <c r="B338" s="222"/>
      <c r="C338" s="222"/>
      <c r="D338" s="222"/>
      <c r="E338" s="222"/>
      <c r="F338" s="222"/>
      <c r="G338" s="222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3.5" customHeight="1">
      <c r="A339" s="214"/>
      <c r="B339" s="222"/>
      <c r="C339" s="222"/>
      <c r="D339" s="222"/>
      <c r="E339" s="222"/>
      <c r="F339" s="222"/>
      <c r="G339" s="222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3.5" customHeight="1">
      <c r="A340" s="214"/>
      <c r="B340" s="222"/>
      <c r="C340" s="222"/>
      <c r="D340" s="222"/>
      <c r="E340" s="222"/>
      <c r="F340" s="222"/>
      <c r="G340" s="222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3.5" customHeight="1">
      <c r="A341" s="214"/>
      <c r="B341" s="222"/>
      <c r="C341" s="222"/>
      <c r="D341" s="222"/>
      <c r="E341" s="222"/>
      <c r="F341" s="222"/>
      <c r="G341" s="222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3.5" customHeight="1">
      <c r="A342" s="214"/>
      <c r="B342" s="222"/>
      <c r="C342" s="222"/>
      <c r="D342" s="222"/>
      <c r="E342" s="222"/>
      <c r="F342" s="222"/>
      <c r="G342" s="222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3.5" customHeight="1">
      <c r="A343" s="214"/>
      <c r="B343" s="222"/>
      <c r="C343" s="222"/>
      <c r="D343" s="222"/>
      <c r="E343" s="222"/>
      <c r="F343" s="222"/>
      <c r="G343" s="222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3.5" customHeight="1">
      <c r="A344" s="214"/>
      <c r="B344" s="222"/>
      <c r="C344" s="222"/>
      <c r="D344" s="222"/>
      <c r="E344" s="222"/>
      <c r="F344" s="222"/>
      <c r="G344" s="222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3.5" customHeight="1">
      <c r="A345" s="214"/>
      <c r="B345" s="222"/>
      <c r="C345" s="222"/>
      <c r="D345" s="222"/>
      <c r="E345" s="222"/>
      <c r="F345" s="222"/>
      <c r="G345" s="222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3.5" customHeight="1">
      <c r="A346" s="214"/>
      <c r="B346" s="222"/>
      <c r="C346" s="222"/>
      <c r="D346" s="222"/>
      <c r="E346" s="222"/>
      <c r="F346" s="222"/>
      <c r="G346" s="222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3.5" customHeight="1">
      <c r="A347" s="214"/>
      <c r="B347" s="222"/>
      <c r="C347" s="222"/>
      <c r="D347" s="222"/>
      <c r="E347" s="222"/>
      <c r="F347" s="222"/>
      <c r="G347" s="222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3.5" customHeight="1">
      <c r="A348" s="214"/>
      <c r="B348" s="222"/>
      <c r="C348" s="222"/>
      <c r="D348" s="222"/>
      <c r="E348" s="222"/>
      <c r="F348" s="222"/>
      <c r="G348" s="222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3.5" customHeight="1">
      <c r="A349" s="214"/>
      <c r="B349" s="222"/>
      <c r="C349" s="222"/>
      <c r="D349" s="222"/>
      <c r="E349" s="222"/>
      <c r="F349" s="222"/>
      <c r="G349" s="222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3.5" customHeight="1">
      <c r="A350" s="214"/>
      <c r="B350" s="222"/>
      <c r="C350" s="222"/>
      <c r="D350" s="222"/>
      <c r="E350" s="222"/>
      <c r="F350" s="222"/>
      <c r="G350" s="222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3.5" customHeight="1">
      <c r="A351" s="214"/>
      <c r="B351" s="222"/>
      <c r="C351" s="222"/>
      <c r="D351" s="222"/>
      <c r="E351" s="222"/>
      <c r="F351" s="222"/>
      <c r="G351" s="222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3.5" customHeight="1">
      <c r="A352" s="214"/>
      <c r="B352" s="222"/>
      <c r="C352" s="222"/>
      <c r="D352" s="222"/>
      <c r="E352" s="222"/>
      <c r="F352" s="222"/>
      <c r="G352" s="222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3.5" customHeight="1">
      <c r="A353" s="214"/>
      <c r="B353" s="222"/>
      <c r="C353" s="222"/>
      <c r="D353" s="222"/>
      <c r="E353" s="222"/>
      <c r="F353" s="222"/>
      <c r="G353" s="222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3.5" customHeight="1">
      <c r="A354" s="214"/>
      <c r="B354" s="222"/>
      <c r="C354" s="222"/>
      <c r="D354" s="222"/>
      <c r="E354" s="222"/>
      <c r="F354" s="222"/>
      <c r="G354" s="222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3.5" customHeight="1">
      <c r="A355" s="214"/>
      <c r="B355" s="222"/>
      <c r="C355" s="222"/>
      <c r="D355" s="222"/>
      <c r="E355" s="222"/>
      <c r="F355" s="222"/>
      <c r="G355" s="222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3.5" customHeight="1">
      <c r="A356" s="214"/>
      <c r="B356" s="222"/>
      <c r="C356" s="222"/>
      <c r="D356" s="222"/>
      <c r="E356" s="222"/>
      <c r="F356" s="222"/>
      <c r="G356" s="222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3.5" customHeight="1">
      <c r="A357" s="214"/>
      <c r="B357" s="222"/>
      <c r="C357" s="222"/>
      <c r="D357" s="222"/>
      <c r="E357" s="222"/>
      <c r="F357" s="222"/>
      <c r="G357" s="222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3.5" customHeight="1">
      <c r="A358" s="214"/>
      <c r="B358" s="222"/>
      <c r="C358" s="222"/>
      <c r="D358" s="222"/>
      <c r="E358" s="222"/>
      <c r="F358" s="222"/>
      <c r="G358" s="222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3.5" customHeight="1">
      <c r="A359" s="214"/>
      <c r="B359" s="222"/>
      <c r="C359" s="222"/>
      <c r="D359" s="222"/>
      <c r="E359" s="222"/>
      <c r="F359" s="222"/>
      <c r="G359" s="222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3.5" customHeight="1">
      <c r="A360" s="214"/>
      <c r="B360" s="222"/>
      <c r="C360" s="222"/>
      <c r="D360" s="222"/>
      <c r="E360" s="222"/>
      <c r="F360" s="222"/>
      <c r="G360" s="222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3.5" customHeight="1">
      <c r="A361" s="214"/>
      <c r="B361" s="222"/>
      <c r="C361" s="222"/>
      <c r="D361" s="222"/>
      <c r="E361" s="222"/>
      <c r="F361" s="222"/>
      <c r="G361" s="222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3.5" customHeight="1">
      <c r="A362" s="214"/>
      <c r="B362" s="222"/>
      <c r="C362" s="222"/>
      <c r="D362" s="222"/>
      <c r="E362" s="222"/>
      <c r="F362" s="222"/>
      <c r="G362" s="222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3.5" customHeight="1">
      <c r="A363" s="214"/>
      <c r="B363" s="222"/>
      <c r="C363" s="222"/>
      <c r="D363" s="222"/>
      <c r="E363" s="222"/>
      <c r="F363" s="222"/>
      <c r="G363" s="222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3.5" customHeight="1">
      <c r="A364" s="214"/>
      <c r="B364" s="222"/>
      <c r="C364" s="222"/>
      <c r="D364" s="222"/>
      <c r="E364" s="222"/>
      <c r="F364" s="222"/>
      <c r="G364" s="222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3.5" customHeight="1">
      <c r="A365" s="214"/>
      <c r="B365" s="222"/>
      <c r="C365" s="222"/>
      <c r="D365" s="222"/>
      <c r="E365" s="222"/>
      <c r="F365" s="222"/>
      <c r="G365" s="222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3.5" customHeight="1">
      <c r="A366" s="214"/>
      <c r="B366" s="222"/>
      <c r="C366" s="222"/>
      <c r="D366" s="222"/>
      <c r="E366" s="222"/>
      <c r="F366" s="222"/>
      <c r="G366" s="222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3.5" customHeight="1">
      <c r="A367" s="214"/>
      <c r="B367" s="222"/>
      <c r="C367" s="222"/>
      <c r="D367" s="222"/>
      <c r="E367" s="222"/>
      <c r="F367" s="222"/>
      <c r="G367" s="222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3.5" customHeight="1">
      <c r="A368" s="214"/>
      <c r="B368" s="222"/>
      <c r="C368" s="222"/>
      <c r="D368" s="222"/>
      <c r="E368" s="222"/>
      <c r="F368" s="222"/>
      <c r="G368" s="222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3.5" customHeight="1">
      <c r="A369" s="214"/>
      <c r="B369" s="222"/>
      <c r="C369" s="222"/>
      <c r="D369" s="222"/>
      <c r="E369" s="222"/>
      <c r="F369" s="222"/>
      <c r="G369" s="222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3.5" customHeight="1">
      <c r="A370" s="214"/>
      <c r="B370" s="222"/>
      <c r="C370" s="222"/>
      <c r="D370" s="222"/>
      <c r="E370" s="222"/>
      <c r="F370" s="222"/>
      <c r="G370" s="222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3.5" customHeight="1">
      <c r="A371" s="214"/>
      <c r="B371" s="222"/>
      <c r="C371" s="222"/>
      <c r="D371" s="222"/>
      <c r="E371" s="222"/>
      <c r="F371" s="222"/>
      <c r="G371" s="222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3.5" customHeight="1">
      <c r="A372" s="214"/>
      <c r="B372" s="222"/>
      <c r="C372" s="222"/>
      <c r="D372" s="222"/>
      <c r="E372" s="222"/>
      <c r="F372" s="222"/>
      <c r="G372" s="222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3.5" customHeight="1">
      <c r="A373" s="214"/>
      <c r="B373" s="222"/>
      <c r="C373" s="222"/>
      <c r="D373" s="222"/>
      <c r="E373" s="222"/>
      <c r="F373" s="222"/>
      <c r="G373" s="222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3.5" customHeight="1">
      <c r="A374" s="214"/>
      <c r="B374" s="222"/>
      <c r="C374" s="222"/>
      <c r="D374" s="222"/>
      <c r="E374" s="222"/>
      <c r="F374" s="222"/>
      <c r="G374" s="222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3.5" customHeight="1">
      <c r="A375" s="214"/>
      <c r="B375" s="222"/>
      <c r="C375" s="222"/>
      <c r="D375" s="222"/>
      <c r="E375" s="222"/>
      <c r="F375" s="222"/>
      <c r="G375" s="222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3.5" customHeight="1">
      <c r="A376" s="214"/>
      <c r="B376" s="222"/>
      <c r="C376" s="222"/>
      <c r="D376" s="222"/>
      <c r="E376" s="222"/>
      <c r="F376" s="222"/>
      <c r="G376" s="222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3.5" customHeight="1">
      <c r="A377" s="214"/>
      <c r="B377" s="222"/>
      <c r="C377" s="222"/>
      <c r="D377" s="222"/>
      <c r="E377" s="222"/>
      <c r="F377" s="222"/>
      <c r="G377" s="222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3.5" customHeight="1">
      <c r="A378" s="214"/>
      <c r="B378" s="222"/>
      <c r="C378" s="222"/>
      <c r="D378" s="222"/>
      <c r="E378" s="222"/>
      <c r="F378" s="222"/>
      <c r="G378" s="222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3.5" customHeight="1">
      <c r="A379" s="214"/>
      <c r="B379" s="222"/>
      <c r="C379" s="222"/>
      <c r="D379" s="222"/>
      <c r="E379" s="222"/>
      <c r="F379" s="222"/>
      <c r="G379" s="222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3.5" customHeight="1">
      <c r="A380" s="214"/>
      <c r="B380" s="222"/>
      <c r="C380" s="222"/>
      <c r="D380" s="222"/>
      <c r="E380" s="222"/>
      <c r="F380" s="222"/>
      <c r="G380" s="222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3.5" customHeight="1">
      <c r="A381" s="214"/>
      <c r="B381" s="222"/>
      <c r="C381" s="222"/>
      <c r="D381" s="222"/>
      <c r="E381" s="222"/>
      <c r="F381" s="222"/>
      <c r="G381" s="222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3.5" customHeight="1">
      <c r="A382" s="214"/>
      <c r="B382" s="222"/>
      <c r="C382" s="222"/>
      <c r="D382" s="222"/>
      <c r="E382" s="222"/>
      <c r="F382" s="222"/>
      <c r="G382" s="222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3.5" customHeight="1">
      <c r="A383" s="214"/>
      <c r="B383" s="222"/>
      <c r="C383" s="222"/>
      <c r="D383" s="222"/>
      <c r="E383" s="222"/>
      <c r="F383" s="222"/>
      <c r="G383" s="222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3.5" customHeight="1">
      <c r="A384" s="214"/>
      <c r="B384" s="222"/>
      <c r="C384" s="222"/>
      <c r="D384" s="222"/>
      <c r="E384" s="222"/>
      <c r="F384" s="222"/>
      <c r="G384" s="222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3.5" customHeight="1">
      <c r="A385" s="214"/>
      <c r="B385" s="222"/>
      <c r="C385" s="222"/>
      <c r="D385" s="222"/>
      <c r="E385" s="222"/>
      <c r="F385" s="222"/>
      <c r="G385" s="222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3.5" customHeight="1">
      <c r="A386" s="214"/>
      <c r="B386" s="222"/>
      <c r="C386" s="222"/>
      <c r="D386" s="222"/>
      <c r="E386" s="222"/>
      <c r="F386" s="222"/>
      <c r="G386" s="222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3.5" customHeight="1">
      <c r="A387" s="214"/>
      <c r="B387" s="222"/>
      <c r="C387" s="222"/>
      <c r="D387" s="222"/>
      <c r="E387" s="222"/>
      <c r="F387" s="222"/>
      <c r="G387" s="222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3.5" customHeight="1">
      <c r="A388" s="214"/>
      <c r="B388" s="222"/>
      <c r="C388" s="222"/>
      <c r="D388" s="222"/>
      <c r="E388" s="222"/>
      <c r="F388" s="222"/>
      <c r="G388" s="222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3.5" customHeight="1">
      <c r="A389" s="214"/>
      <c r="B389" s="222"/>
      <c r="C389" s="222"/>
      <c r="D389" s="222"/>
      <c r="E389" s="222"/>
      <c r="F389" s="222"/>
      <c r="G389" s="222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3.5" customHeight="1">
      <c r="A390" s="214"/>
      <c r="B390" s="222"/>
      <c r="C390" s="222"/>
      <c r="D390" s="222"/>
      <c r="E390" s="222"/>
      <c r="F390" s="222"/>
      <c r="G390" s="222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3.5" customHeight="1">
      <c r="A391" s="214"/>
      <c r="B391" s="222"/>
      <c r="C391" s="222"/>
      <c r="D391" s="222"/>
      <c r="E391" s="222"/>
      <c r="F391" s="222"/>
      <c r="G391" s="222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3.5" customHeight="1">
      <c r="A392" s="214"/>
      <c r="B392" s="222"/>
      <c r="C392" s="222"/>
      <c r="D392" s="222"/>
      <c r="E392" s="222"/>
      <c r="F392" s="222"/>
      <c r="G392" s="222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3.5" customHeight="1">
      <c r="A393" s="214"/>
      <c r="B393" s="222"/>
      <c r="C393" s="222"/>
      <c r="D393" s="222"/>
      <c r="E393" s="222"/>
      <c r="F393" s="222"/>
      <c r="G393" s="222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3.5" customHeight="1">
      <c r="A394" s="214"/>
      <c r="B394" s="222"/>
      <c r="C394" s="222"/>
      <c r="D394" s="222"/>
      <c r="E394" s="222"/>
      <c r="F394" s="222"/>
      <c r="G394" s="222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3.5" customHeight="1">
      <c r="A395" s="214"/>
      <c r="B395" s="222"/>
      <c r="C395" s="222"/>
      <c r="D395" s="222"/>
      <c r="E395" s="222"/>
      <c r="F395" s="222"/>
      <c r="G395" s="222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3.5" customHeight="1">
      <c r="A396" s="214"/>
      <c r="B396" s="222"/>
      <c r="C396" s="222"/>
      <c r="D396" s="222"/>
      <c r="E396" s="222"/>
      <c r="F396" s="222"/>
      <c r="G396" s="222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3.5" customHeight="1">
      <c r="A397" s="214"/>
      <c r="B397" s="222"/>
      <c r="C397" s="222"/>
      <c r="D397" s="222"/>
      <c r="E397" s="222"/>
      <c r="F397" s="222"/>
      <c r="G397" s="222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3.5" customHeight="1">
      <c r="A398" s="214"/>
      <c r="B398" s="222"/>
      <c r="C398" s="222"/>
      <c r="D398" s="222"/>
      <c r="E398" s="222"/>
      <c r="F398" s="222"/>
      <c r="G398" s="222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3.5" customHeight="1">
      <c r="A399" s="214"/>
      <c r="B399" s="222"/>
      <c r="C399" s="222"/>
      <c r="D399" s="222"/>
      <c r="E399" s="222"/>
      <c r="F399" s="222"/>
      <c r="G399" s="222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3.5" customHeight="1">
      <c r="A400" s="214"/>
      <c r="B400" s="222"/>
      <c r="C400" s="222"/>
      <c r="D400" s="222"/>
      <c r="E400" s="222"/>
      <c r="F400" s="222"/>
      <c r="G400" s="222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3.5" customHeight="1">
      <c r="A401" s="214"/>
      <c r="B401" s="222"/>
      <c r="C401" s="222"/>
      <c r="D401" s="222"/>
      <c r="E401" s="222"/>
      <c r="F401" s="222"/>
      <c r="G401" s="222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3.5" customHeight="1">
      <c r="A402" s="214"/>
      <c r="B402" s="222"/>
      <c r="C402" s="222"/>
      <c r="D402" s="222"/>
      <c r="E402" s="222"/>
      <c r="F402" s="222"/>
      <c r="G402" s="222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3.5" customHeight="1">
      <c r="A403" s="214"/>
      <c r="B403" s="222"/>
      <c r="C403" s="222"/>
      <c r="D403" s="222"/>
      <c r="E403" s="222"/>
      <c r="F403" s="222"/>
      <c r="G403" s="222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3.5" customHeight="1">
      <c r="A404" s="214"/>
      <c r="B404" s="222"/>
      <c r="C404" s="222"/>
      <c r="D404" s="222"/>
      <c r="E404" s="222"/>
      <c r="F404" s="222"/>
      <c r="G404" s="222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3.5" customHeight="1">
      <c r="A405" s="214"/>
      <c r="B405" s="222"/>
      <c r="C405" s="222"/>
      <c r="D405" s="222"/>
      <c r="E405" s="222"/>
      <c r="F405" s="222"/>
      <c r="G405" s="222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3.5" customHeight="1">
      <c r="A406" s="214"/>
      <c r="B406" s="222"/>
      <c r="C406" s="222"/>
      <c r="D406" s="222"/>
      <c r="E406" s="222"/>
      <c r="F406" s="222"/>
      <c r="G406" s="222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3.5" customHeight="1">
      <c r="A407" s="214"/>
      <c r="B407" s="222"/>
      <c r="C407" s="222"/>
      <c r="D407" s="222"/>
      <c r="E407" s="222"/>
      <c r="F407" s="222"/>
      <c r="G407" s="222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3.5" customHeight="1">
      <c r="A408" s="214"/>
      <c r="B408" s="222"/>
      <c r="C408" s="222"/>
      <c r="D408" s="222"/>
      <c r="E408" s="222"/>
      <c r="F408" s="222"/>
      <c r="G408" s="222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3.5" customHeight="1">
      <c r="A409" s="214"/>
      <c r="B409" s="222"/>
      <c r="C409" s="222"/>
      <c r="D409" s="222"/>
      <c r="E409" s="222"/>
      <c r="F409" s="222"/>
      <c r="G409" s="222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3.5" customHeight="1">
      <c r="A410" s="214"/>
      <c r="B410" s="222"/>
      <c r="C410" s="222"/>
      <c r="D410" s="222"/>
      <c r="E410" s="222"/>
      <c r="F410" s="222"/>
      <c r="G410" s="222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3.5" customHeight="1">
      <c r="A411" s="214"/>
      <c r="B411" s="222"/>
      <c r="C411" s="222"/>
      <c r="D411" s="222"/>
      <c r="E411" s="222"/>
      <c r="F411" s="222"/>
      <c r="G411" s="222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3.5" customHeight="1">
      <c r="A412" s="214"/>
      <c r="B412" s="222"/>
      <c r="C412" s="222"/>
      <c r="D412" s="222"/>
      <c r="E412" s="222"/>
      <c r="F412" s="222"/>
      <c r="G412" s="222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3.5" customHeight="1">
      <c r="A413" s="214"/>
      <c r="B413" s="222"/>
      <c r="C413" s="222"/>
      <c r="D413" s="222"/>
      <c r="E413" s="222"/>
      <c r="F413" s="222"/>
      <c r="G413" s="222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3.5" customHeight="1">
      <c r="A414" s="214"/>
      <c r="B414" s="222"/>
      <c r="C414" s="222"/>
      <c r="D414" s="222"/>
      <c r="E414" s="222"/>
      <c r="F414" s="222"/>
      <c r="G414" s="222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3.5" customHeight="1">
      <c r="A415" s="214"/>
      <c r="B415" s="222"/>
      <c r="C415" s="222"/>
      <c r="D415" s="222"/>
      <c r="E415" s="222"/>
      <c r="F415" s="222"/>
      <c r="G415" s="222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3.5" customHeight="1">
      <c r="A416" s="214"/>
      <c r="B416" s="222"/>
      <c r="C416" s="222"/>
      <c r="D416" s="222"/>
      <c r="E416" s="222"/>
      <c r="F416" s="222"/>
      <c r="G416" s="222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3.5" customHeight="1">
      <c r="A417" s="214"/>
      <c r="B417" s="222"/>
      <c r="C417" s="222"/>
      <c r="D417" s="222"/>
      <c r="E417" s="222"/>
      <c r="F417" s="222"/>
      <c r="G417" s="222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3.5" customHeight="1">
      <c r="A418" s="214"/>
      <c r="B418" s="222"/>
      <c r="C418" s="222"/>
      <c r="D418" s="222"/>
      <c r="E418" s="222"/>
      <c r="F418" s="222"/>
      <c r="G418" s="222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3.5" customHeight="1">
      <c r="A419" s="214"/>
      <c r="B419" s="222"/>
      <c r="C419" s="222"/>
      <c r="D419" s="222"/>
      <c r="E419" s="222"/>
      <c r="F419" s="222"/>
      <c r="G419" s="222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3.5" customHeight="1">
      <c r="A420" s="214"/>
      <c r="B420" s="222"/>
      <c r="C420" s="222"/>
      <c r="D420" s="222"/>
      <c r="E420" s="222"/>
      <c r="F420" s="222"/>
      <c r="G420" s="222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3.5" customHeight="1">
      <c r="A421" s="214"/>
      <c r="B421" s="222"/>
      <c r="C421" s="222"/>
      <c r="D421" s="222"/>
      <c r="E421" s="222"/>
      <c r="F421" s="222"/>
      <c r="G421" s="222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3.5" customHeight="1">
      <c r="A422" s="214"/>
      <c r="B422" s="222"/>
      <c r="C422" s="222"/>
      <c r="D422" s="222"/>
      <c r="E422" s="222"/>
      <c r="F422" s="222"/>
      <c r="G422" s="222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3.5" customHeight="1">
      <c r="A423" s="214"/>
      <c r="B423" s="222"/>
      <c r="C423" s="222"/>
      <c r="D423" s="222"/>
      <c r="E423" s="222"/>
      <c r="F423" s="222"/>
      <c r="G423" s="222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3.5" customHeight="1">
      <c r="A424" s="214"/>
      <c r="B424" s="222"/>
      <c r="C424" s="222"/>
      <c r="D424" s="222"/>
      <c r="E424" s="222"/>
      <c r="F424" s="222"/>
      <c r="G424" s="222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3.5" customHeight="1">
      <c r="A425" s="214"/>
      <c r="B425" s="222"/>
      <c r="C425" s="222"/>
      <c r="D425" s="222"/>
      <c r="E425" s="222"/>
      <c r="F425" s="222"/>
      <c r="G425" s="222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3.5" customHeight="1">
      <c r="A426" s="214"/>
      <c r="B426" s="222"/>
      <c r="C426" s="222"/>
      <c r="D426" s="222"/>
      <c r="E426" s="222"/>
      <c r="F426" s="222"/>
      <c r="G426" s="222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3.5" customHeight="1">
      <c r="A427" s="214"/>
      <c r="B427" s="222"/>
      <c r="C427" s="222"/>
      <c r="D427" s="222"/>
      <c r="E427" s="222"/>
      <c r="F427" s="222"/>
      <c r="G427" s="222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3.5" customHeight="1">
      <c r="A428" s="214"/>
      <c r="B428" s="222"/>
      <c r="C428" s="222"/>
      <c r="D428" s="222"/>
      <c r="E428" s="222"/>
      <c r="F428" s="222"/>
      <c r="G428" s="222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3.5" customHeight="1">
      <c r="A429" s="214"/>
      <c r="B429" s="222"/>
      <c r="C429" s="222"/>
      <c r="D429" s="222"/>
      <c r="E429" s="222"/>
      <c r="F429" s="222"/>
      <c r="G429" s="222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3.5" customHeight="1">
      <c r="A430" s="214"/>
      <c r="B430" s="222"/>
      <c r="C430" s="222"/>
      <c r="D430" s="222"/>
      <c r="E430" s="222"/>
      <c r="F430" s="222"/>
      <c r="G430" s="222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3.5" customHeight="1">
      <c r="A431" s="214"/>
      <c r="B431" s="222"/>
      <c r="C431" s="222"/>
      <c r="D431" s="222"/>
      <c r="E431" s="222"/>
      <c r="F431" s="222"/>
      <c r="G431" s="222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3.5" customHeight="1">
      <c r="A432" s="214"/>
      <c r="B432" s="222"/>
      <c r="C432" s="222"/>
      <c r="D432" s="222"/>
      <c r="E432" s="222"/>
      <c r="F432" s="222"/>
      <c r="G432" s="222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3.5" customHeight="1">
      <c r="A433" s="214"/>
      <c r="B433" s="222"/>
      <c r="C433" s="222"/>
      <c r="D433" s="222"/>
      <c r="E433" s="222"/>
      <c r="F433" s="222"/>
      <c r="G433" s="222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3.5" customHeight="1">
      <c r="A434" s="214"/>
      <c r="B434" s="222"/>
      <c r="C434" s="222"/>
      <c r="D434" s="222"/>
      <c r="E434" s="222"/>
      <c r="F434" s="222"/>
      <c r="G434" s="222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3.5" customHeight="1">
      <c r="A435" s="214"/>
      <c r="B435" s="222"/>
      <c r="C435" s="222"/>
      <c r="D435" s="222"/>
      <c r="E435" s="222"/>
      <c r="F435" s="222"/>
      <c r="G435" s="222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3.5" customHeight="1">
      <c r="A436" s="214"/>
      <c r="B436" s="222"/>
      <c r="C436" s="222"/>
      <c r="D436" s="222"/>
      <c r="E436" s="222"/>
      <c r="F436" s="222"/>
      <c r="G436" s="222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3.5" customHeight="1">
      <c r="A437" s="214"/>
      <c r="B437" s="222"/>
      <c r="C437" s="222"/>
      <c r="D437" s="222"/>
      <c r="E437" s="222"/>
      <c r="F437" s="222"/>
      <c r="G437" s="222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3.5" customHeight="1">
      <c r="A438" s="214"/>
      <c r="B438" s="222"/>
      <c r="C438" s="222"/>
      <c r="D438" s="222"/>
      <c r="E438" s="222"/>
      <c r="F438" s="222"/>
      <c r="G438" s="222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3.5" customHeight="1">
      <c r="A439" s="214"/>
      <c r="B439" s="222"/>
      <c r="C439" s="222"/>
      <c r="D439" s="222"/>
      <c r="E439" s="222"/>
      <c r="F439" s="222"/>
      <c r="G439" s="222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3.5" customHeight="1">
      <c r="A440" s="214"/>
      <c r="B440" s="222"/>
      <c r="C440" s="222"/>
      <c r="D440" s="222"/>
      <c r="E440" s="222"/>
      <c r="F440" s="222"/>
      <c r="G440" s="222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3.5" customHeight="1">
      <c r="A441" s="214"/>
      <c r="B441" s="222"/>
      <c r="C441" s="222"/>
      <c r="D441" s="222"/>
      <c r="E441" s="222"/>
      <c r="F441" s="222"/>
      <c r="G441" s="222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3.5" customHeight="1">
      <c r="A442" s="214"/>
      <c r="B442" s="222"/>
      <c r="C442" s="222"/>
      <c r="D442" s="222"/>
      <c r="E442" s="222"/>
      <c r="F442" s="222"/>
      <c r="G442" s="222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3.5" customHeight="1">
      <c r="A443" s="214"/>
      <c r="B443" s="222"/>
      <c r="C443" s="222"/>
      <c r="D443" s="222"/>
      <c r="E443" s="222"/>
      <c r="F443" s="222"/>
      <c r="G443" s="222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3.5" customHeight="1">
      <c r="A444" s="214"/>
      <c r="B444" s="222"/>
      <c r="C444" s="222"/>
      <c r="D444" s="222"/>
      <c r="E444" s="222"/>
      <c r="F444" s="222"/>
      <c r="G444" s="222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3.5" customHeight="1">
      <c r="A445" s="214"/>
      <c r="B445" s="222"/>
      <c r="C445" s="222"/>
      <c r="D445" s="222"/>
      <c r="E445" s="222"/>
      <c r="F445" s="222"/>
      <c r="G445" s="222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3.5" customHeight="1">
      <c r="A446" s="214"/>
      <c r="B446" s="222"/>
      <c r="C446" s="222"/>
      <c r="D446" s="222"/>
      <c r="E446" s="222"/>
      <c r="F446" s="222"/>
      <c r="G446" s="222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3.5" customHeight="1">
      <c r="A447" s="214"/>
      <c r="B447" s="222"/>
      <c r="C447" s="222"/>
      <c r="D447" s="222"/>
      <c r="E447" s="222"/>
      <c r="F447" s="222"/>
      <c r="G447" s="222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3.5" customHeight="1">
      <c r="A448" s="214"/>
      <c r="B448" s="222"/>
      <c r="C448" s="222"/>
      <c r="D448" s="222"/>
      <c r="E448" s="222"/>
      <c r="F448" s="222"/>
      <c r="G448" s="222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3.5" customHeight="1">
      <c r="A449" s="214"/>
      <c r="B449" s="222"/>
      <c r="C449" s="222"/>
      <c r="D449" s="222"/>
      <c r="E449" s="222"/>
      <c r="F449" s="222"/>
      <c r="G449" s="222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3.5" customHeight="1">
      <c r="A450" s="214"/>
      <c r="B450" s="222"/>
      <c r="C450" s="222"/>
      <c r="D450" s="222"/>
      <c r="E450" s="222"/>
      <c r="F450" s="222"/>
      <c r="G450" s="222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3.5" customHeight="1">
      <c r="A451" s="214"/>
      <c r="B451" s="222"/>
      <c r="C451" s="222"/>
      <c r="D451" s="222"/>
      <c r="E451" s="222"/>
      <c r="F451" s="222"/>
      <c r="G451" s="222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3.5" customHeight="1">
      <c r="A452" s="214"/>
      <c r="B452" s="222"/>
      <c r="C452" s="222"/>
      <c r="D452" s="222"/>
      <c r="E452" s="222"/>
      <c r="F452" s="222"/>
      <c r="G452" s="222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3.5" customHeight="1">
      <c r="A453" s="214"/>
      <c r="B453" s="222"/>
      <c r="C453" s="222"/>
      <c r="D453" s="222"/>
      <c r="E453" s="222"/>
      <c r="F453" s="222"/>
      <c r="G453" s="222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3.5" customHeight="1">
      <c r="A454" s="214"/>
      <c r="B454" s="222"/>
      <c r="C454" s="222"/>
      <c r="D454" s="222"/>
      <c r="E454" s="222"/>
      <c r="F454" s="222"/>
      <c r="G454" s="222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3.5" customHeight="1">
      <c r="A455" s="214"/>
      <c r="B455" s="222"/>
      <c r="C455" s="222"/>
      <c r="D455" s="222"/>
      <c r="E455" s="222"/>
      <c r="F455" s="222"/>
      <c r="G455" s="222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3.5" customHeight="1">
      <c r="A456" s="214"/>
      <c r="B456" s="222"/>
      <c r="C456" s="222"/>
      <c r="D456" s="222"/>
      <c r="E456" s="222"/>
      <c r="F456" s="222"/>
      <c r="G456" s="222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3.5" customHeight="1">
      <c r="A457" s="214"/>
      <c r="B457" s="222"/>
      <c r="C457" s="222"/>
      <c r="D457" s="222"/>
      <c r="E457" s="222"/>
      <c r="F457" s="222"/>
      <c r="G457" s="222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3.5" customHeight="1">
      <c r="A458" s="214"/>
      <c r="B458" s="222"/>
      <c r="C458" s="222"/>
      <c r="D458" s="222"/>
      <c r="E458" s="222"/>
      <c r="F458" s="222"/>
      <c r="G458" s="222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3.5" customHeight="1">
      <c r="A459" s="214"/>
      <c r="B459" s="222"/>
      <c r="C459" s="222"/>
      <c r="D459" s="222"/>
      <c r="E459" s="222"/>
      <c r="F459" s="222"/>
      <c r="G459" s="222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3.5" customHeight="1">
      <c r="A460" s="214"/>
      <c r="B460" s="222"/>
      <c r="C460" s="222"/>
      <c r="D460" s="222"/>
      <c r="E460" s="222"/>
      <c r="F460" s="222"/>
      <c r="G460" s="222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3.5" customHeight="1">
      <c r="A461" s="214"/>
      <c r="B461" s="222"/>
      <c r="C461" s="222"/>
      <c r="D461" s="222"/>
      <c r="E461" s="222"/>
      <c r="F461" s="222"/>
      <c r="G461" s="222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3.5" customHeight="1">
      <c r="A462" s="214"/>
      <c r="B462" s="222"/>
      <c r="C462" s="222"/>
      <c r="D462" s="222"/>
      <c r="E462" s="222"/>
      <c r="F462" s="222"/>
      <c r="G462" s="222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3.5" customHeight="1">
      <c r="A463" s="214"/>
      <c r="B463" s="222"/>
      <c r="C463" s="222"/>
      <c r="D463" s="222"/>
      <c r="E463" s="222"/>
      <c r="F463" s="222"/>
      <c r="G463" s="222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3.5" customHeight="1">
      <c r="A464" s="214"/>
      <c r="B464" s="222"/>
      <c r="C464" s="222"/>
      <c r="D464" s="222"/>
      <c r="E464" s="222"/>
      <c r="F464" s="222"/>
      <c r="G464" s="222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3.5" customHeight="1">
      <c r="A465" s="214"/>
      <c r="B465" s="222"/>
      <c r="C465" s="222"/>
      <c r="D465" s="222"/>
      <c r="E465" s="222"/>
      <c r="F465" s="222"/>
      <c r="G465" s="222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3.5" customHeight="1">
      <c r="A466" s="214"/>
      <c r="B466" s="222"/>
      <c r="C466" s="222"/>
      <c r="D466" s="222"/>
      <c r="E466" s="222"/>
      <c r="F466" s="222"/>
      <c r="G466" s="222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3.5" customHeight="1">
      <c r="A467" s="214"/>
      <c r="B467" s="222"/>
      <c r="C467" s="222"/>
      <c r="D467" s="222"/>
      <c r="E467" s="222"/>
      <c r="F467" s="222"/>
      <c r="G467" s="222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3.5" customHeight="1">
      <c r="A468" s="214"/>
      <c r="B468" s="222"/>
      <c r="C468" s="222"/>
      <c r="D468" s="222"/>
      <c r="E468" s="222"/>
      <c r="F468" s="222"/>
      <c r="G468" s="222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3.5" customHeight="1">
      <c r="A469" s="214"/>
      <c r="B469" s="222"/>
      <c r="C469" s="222"/>
      <c r="D469" s="222"/>
      <c r="E469" s="222"/>
      <c r="F469" s="222"/>
      <c r="G469" s="222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3.5" customHeight="1">
      <c r="A470" s="214"/>
      <c r="B470" s="222"/>
      <c r="C470" s="222"/>
      <c r="D470" s="222"/>
      <c r="E470" s="222"/>
      <c r="F470" s="222"/>
      <c r="G470" s="222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3.5" customHeight="1">
      <c r="A471" s="214"/>
      <c r="B471" s="222"/>
      <c r="C471" s="222"/>
      <c r="D471" s="222"/>
      <c r="E471" s="222"/>
      <c r="F471" s="222"/>
      <c r="G471" s="222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3.5" customHeight="1">
      <c r="A472" s="214"/>
      <c r="B472" s="222"/>
      <c r="C472" s="222"/>
      <c r="D472" s="222"/>
      <c r="E472" s="222"/>
      <c r="F472" s="222"/>
      <c r="G472" s="222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3.5" customHeight="1">
      <c r="A473" s="214"/>
      <c r="B473" s="222"/>
      <c r="C473" s="222"/>
      <c r="D473" s="222"/>
      <c r="E473" s="222"/>
      <c r="F473" s="222"/>
      <c r="G473" s="222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3.5" customHeight="1">
      <c r="A474" s="214"/>
      <c r="B474" s="222"/>
      <c r="C474" s="222"/>
      <c r="D474" s="222"/>
      <c r="E474" s="222"/>
      <c r="F474" s="222"/>
      <c r="G474" s="222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3.5" customHeight="1">
      <c r="A475" s="214"/>
      <c r="B475" s="222"/>
      <c r="C475" s="222"/>
      <c r="D475" s="222"/>
      <c r="E475" s="222"/>
      <c r="F475" s="222"/>
      <c r="G475" s="222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3.5" customHeight="1">
      <c r="A476" s="214"/>
      <c r="B476" s="222"/>
      <c r="C476" s="222"/>
      <c r="D476" s="222"/>
      <c r="E476" s="222"/>
      <c r="F476" s="222"/>
      <c r="G476" s="222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3.5" customHeight="1">
      <c r="A477" s="214"/>
      <c r="B477" s="222"/>
      <c r="C477" s="222"/>
      <c r="D477" s="222"/>
      <c r="E477" s="222"/>
      <c r="F477" s="222"/>
      <c r="G477" s="222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3.5" customHeight="1">
      <c r="A478" s="214"/>
      <c r="B478" s="222"/>
      <c r="C478" s="222"/>
      <c r="D478" s="222"/>
      <c r="E478" s="222"/>
      <c r="F478" s="222"/>
      <c r="G478" s="222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3.5" customHeight="1">
      <c r="A479" s="214"/>
      <c r="B479" s="222"/>
      <c r="C479" s="222"/>
      <c r="D479" s="222"/>
      <c r="E479" s="222"/>
      <c r="F479" s="222"/>
      <c r="G479" s="222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3.5" customHeight="1">
      <c r="A480" s="214"/>
      <c r="B480" s="222"/>
      <c r="C480" s="222"/>
      <c r="D480" s="222"/>
      <c r="E480" s="222"/>
      <c r="F480" s="222"/>
      <c r="G480" s="222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3.5" customHeight="1">
      <c r="A481" s="214"/>
      <c r="B481" s="222"/>
      <c r="C481" s="222"/>
      <c r="D481" s="222"/>
      <c r="E481" s="222"/>
      <c r="F481" s="222"/>
      <c r="G481" s="222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3.5" customHeight="1">
      <c r="A482" s="214"/>
      <c r="B482" s="222"/>
      <c r="C482" s="222"/>
      <c r="D482" s="222"/>
      <c r="E482" s="222"/>
      <c r="F482" s="222"/>
      <c r="G482" s="222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3.5" customHeight="1">
      <c r="A483" s="214"/>
      <c r="B483" s="222"/>
      <c r="C483" s="222"/>
      <c r="D483" s="222"/>
      <c r="E483" s="222"/>
      <c r="F483" s="222"/>
      <c r="G483" s="222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3.5" customHeight="1">
      <c r="A484" s="214"/>
      <c r="B484" s="222"/>
      <c r="C484" s="222"/>
      <c r="D484" s="222"/>
      <c r="E484" s="222"/>
      <c r="F484" s="222"/>
      <c r="G484" s="222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3.5" customHeight="1">
      <c r="A485" s="214"/>
      <c r="B485" s="222"/>
      <c r="C485" s="222"/>
      <c r="D485" s="222"/>
      <c r="E485" s="222"/>
      <c r="F485" s="222"/>
      <c r="G485" s="222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3.5" customHeight="1">
      <c r="A486" s="214"/>
      <c r="B486" s="222"/>
      <c r="C486" s="222"/>
      <c r="D486" s="222"/>
      <c r="E486" s="222"/>
      <c r="F486" s="222"/>
      <c r="G486" s="222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3.5" customHeight="1">
      <c r="A487" s="214"/>
      <c r="B487" s="222"/>
      <c r="C487" s="222"/>
      <c r="D487" s="222"/>
      <c r="E487" s="222"/>
      <c r="F487" s="222"/>
      <c r="G487" s="222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3.5" customHeight="1">
      <c r="A488" s="214"/>
      <c r="B488" s="222"/>
      <c r="C488" s="222"/>
      <c r="D488" s="222"/>
      <c r="E488" s="222"/>
      <c r="F488" s="222"/>
      <c r="G488" s="222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3.5" customHeight="1">
      <c r="A489" s="214"/>
      <c r="B489" s="222"/>
      <c r="C489" s="222"/>
      <c r="D489" s="222"/>
      <c r="E489" s="222"/>
      <c r="F489" s="222"/>
      <c r="G489" s="222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3.5" customHeight="1">
      <c r="A490" s="214"/>
      <c r="B490" s="222"/>
      <c r="C490" s="222"/>
      <c r="D490" s="222"/>
      <c r="E490" s="222"/>
      <c r="F490" s="222"/>
      <c r="G490" s="222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3.5" customHeight="1">
      <c r="A491" s="214"/>
      <c r="B491" s="222"/>
      <c r="C491" s="222"/>
      <c r="D491" s="222"/>
      <c r="E491" s="222"/>
      <c r="F491" s="222"/>
      <c r="G491" s="222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3.5" customHeight="1">
      <c r="A492" s="214"/>
      <c r="B492" s="222"/>
      <c r="C492" s="222"/>
      <c r="D492" s="222"/>
      <c r="E492" s="222"/>
      <c r="F492" s="222"/>
      <c r="G492" s="222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3.5" customHeight="1">
      <c r="A493" s="214"/>
      <c r="B493" s="222"/>
      <c r="C493" s="222"/>
      <c r="D493" s="222"/>
      <c r="E493" s="222"/>
      <c r="F493" s="222"/>
      <c r="G493" s="222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3.5" customHeight="1">
      <c r="A494" s="214"/>
      <c r="B494" s="222"/>
      <c r="C494" s="222"/>
      <c r="D494" s="222"/>
      <c r="E494" s="222"/>
      <c r="F494" s="222"/>
      <c r="G494" s="222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3.5" customHeight="1">
      <c r="A495" s="214"/>
      <c r="B495" s="222"/>
      <c r="C495" s="222"/>
      <c r="D495" s="222"/>
      <c r="E495" s="222"/>
      <c r="F495" s="222"/>
      <c r="G495" s="222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3.5" customHeight="1">
      <c r="A496" s="214"/>
      <c r="B496" s="222"/>
      <c r="C496" s="222"/>
      <c r="D496" s="222"/>
      <c r="E496" s="222"/>
      <c r="F496" s="222"/>
      <c r="G496" s="222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3.5" customHeight="1">
      <c r="A497" s="214"/>
      <c r="B497" s="222"/>
      <c r="C497" s="222"/>
      <c r="D497" s="222"/>
      <c r="E497" s="222"/>
      <c r="F497" s="222"/>
      <c r="G497" s="222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3.5" customHeight="1">
      <c r="A498" s="214"/>
      <c r="B498" s="222"/>
      <c r="C498" s="222"/>
      <c r="D498" s="222"/>
      <c r="E498" s="222"/>
      <c r="F498" s="222"/>
      <c r="G498" s="222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3.5" customHeight="1">
      <c r="A499" s="214"/>
      <c r="B499" s="222"/>
      <c r="C499" s="222"/>
      <c r="D499" s="222"/>
      <c r="E499" s="222"/>
      <c r="F499" s="222"/>
      <c r="G499" s="222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3.5" customHeight="1">
      <c r="A500" s="214"/>
      <c r="B500" s="222"/>
      <c r="C500" s="222"/>
      <c r="D500" s="222"/>
      <c r="E500" s="222"/>
      <c r="F500" s="222"/>
      <c r="G500" s="222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3.5" customHeight="1">
      <c r="A501" s="214"/>
      <c r="B501" s="222"/>
      <c r="C501" s="222"/>
      <c r="D501" s="222"/>
      <c r="E501" s="222"/>
      <c r="F501" s="222"/>
      <c r="G501" s="222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3.5" customHeight="1">
      <c r="A502" s="214"/>
      <c r="B502" s="222"/>
      <c r="C502" s="222"/>
      <c r="D502" s="222"/>
      <c r="E502" s="222"/>
      <c r="F502" s="222"/>
      <c r="G502" s="222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3.5" customHeight="1">
      <c r="A503" s="214"/>
      <c r="B503" s="222"/>
      <c r="C503" s="222"/>
      <c r="D503" s="222"/>
      <c r="E503" s="222"/>
      <c r="F503" s="222"/>
      <c r="G503" s="222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3.5" customHeight="1">
      <c r="A504" s="214"/>
      <c r="B504" s="222"/>
      <c r="C504" s="222"/>
      <c r="D504" s="222"/>
      <c r="E504" s="222"/>
      <c r="F504" s="222"/>
      <c r="G504" s="222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3.5" customHeight="1">
      <c r="A505" s="214"/>
      <c r="B505" s="222"/>
      <c r="C505" s="222"/>
      <c r="D505" s="222"/>
      <c r="E505" s="222"/>
      <c r="F505" s="222"/>
      <c r="G505" s="222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3.5" customHeight="1">
      <c r="A506" s="214"/>
      <c r="B506" s="222"/>
      <c r="C506" s="222"/>
      <c r="D506" s="222"/>
      <c r="E506" s="222"/>
      <c r="F506" s="222"/>
      <c r="G506" s="222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3.5" customHeight="1">
      <c r="A507" s="214"/>
      <c r="B507" s="222"/>
      <c r="C507" s="222"/>
      <c r="D507" s="222"/>
      <c r="E507" s="222"/>
      <c r="F507" s="222"/>
      <c r="G507" s="222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3.5" customHeight="1">
      <c r="A508" s="214"/>
      <c r="B508" s="222"/>
      <c r="C508" s="222"/>
      <c r="D508" s="222"/>
      <c r="E508" s="222"/>
      <c r="F508" s="222"/>
      <c r="G508" s="222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3.5" customHeight="1">
      <c r="A509" s="214"/>
      <c r="B509" s="222"/>
      <c r="C509" s="222"/>
      <c r="D509" s="222"/>
      <c r="E509" s="222"/>
      <c r="F509" s="222"/>
      <c r="G509" s="222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3.5" customHeight="1">
      <c r="A510" s="214"/>
      <c r="B510" s="222"/>
      <c r="C510" s="222"/>
      <c r="D510" s="222"/>
      <c r="E510" s="222"/>
      <c r="F510" s="222"/>
      <c r="G510" s="222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3.5" customHeight="1">
      <c r="A511" s="214"/>
      <c r="B511" s="222"/>
      <c r="C511" s="222"/>
      <c r="D511" s="222"/>
      <c r="E511" s="222"/>
      <c r="F511" s="222"/>
      <c r="G511" s="222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3.5" customHeight="1">
      <c r="A512" s="214"/>
      <c r="B512" s="222"/>
      <c r="C512" s="222"/>
      <c r="D512" s="222"/>
      <c r="E512" s="222"/>
      <c r="F512" s="222"/>
      <c r="G512" s="222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3.5" customHeight="1">
      <c r="A513" s="214"/>
      <c r="B513" s="222"/>
      <c r="C513" s="222"/>
      <c r="D513" s="222"/>
      <c r="E513" s="222"/>
      <c r="F513" s="222"/>
      <c r="G513" s="222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3.5" customHeight="1">
      <c r="A514" s="214"/>
      <c r="B514" s="222"/>
      <c r="C514" s="222"/>
      <c r="D514" s="222"/>
      <c r="E514" s="222"/>
      <c r="F514" s="222"/>
      <c r="G514" s="222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3.5" customHeight="1">
      <c r="A515" s="214"/>
      <c r="B515" s="222"/>
      <c r="C515" s="222"/>
      <c r="D515" s="222"/>
      <c r="E515" s="222"/>
      <c r="F515" s="222"/>
      <c r="G515" s="222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3.5" customHeight="1">
      <c r="A516" s="214"/>
      <c r="B516" s="222"/>
      <c r="C516" s="222"/>
      <c r="D516" s="222"/>
      <c r="E516" s="222"/>
      <c r="F516" s="222"/>
      <c r="G516" s="222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3.5" customHeight="1">
      <c r="A517" s="214"/>
      <c r="B517" s="222"/>
      <c r="C517" s="222"/>
      <c r="D517" s="222"/>
      <c r="E517" s="222"/>
      <c r="F517" s="222"/>
      <c r="G517" s="222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3.5" customHeight="1">
      <c r="A518" s="214"/>
      <c r="B518" s="222"/>
      <c r="C518" s="222"/>
      <c r="D518" s="222"/>
      <c r="E518" s="222"/>
      <c r="F518" s="222"/>
      <c r="G518" s="222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3.5" customHeight="1">
      <c r="A519" s="214"/>
      <c r="B519" s="222"/>
      <c r="C519" s="222"/>
      <c r="D519" s="222"/>
      <c r="E519" s="222"/>
      <c r="F519" s="222"/>
      <c r="G519" s="222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3.5" customHeight="1">
      <c r="A520" s="214"/>
      <c r="B520" s="222"/>
      <c r="C520" s="222"/>
      <c r="D520" s="222"/>
      <c r="E520" s="222"/>
      <c r="F520" s="222"/>
      <c r="G520" s="222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3.5" customHeight="1">
      <c r="A521" s="214"/>
      <c r="B521" s="222"/>
      <c r="C521" s="222"/>
      <c r="D521" s="222"/>
      <c r="E521" s="222"/>
      <c r="F521" s="222"/>
      <c r="G521" s="222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3.5" customHeight="1">
      <c r="A522" s="214"/>
      <c r="B522" s="222"/>
      <c r="C522" s="222"/>
      <c r="D522" s="222"/>
      <c r="E522" s="222"/>
      <c r="F522" s="222"/>
      <c r="G522" s="222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3.5" customHeight="1">
      <c r="A523" s="214"/>
      <c r="B523" s="222"/>
      <c r="C523" s="222"/>
      <c r="D523" s="222"/>
      <c r="E523" s="222"/>
      <c r="F523" s="222"/>
      <c r="G523" s="222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3.5" customHeight="1">
      <c r="A524" s="214"/>
      <c r="B524" s="222"/>
      <c r="C524" s="222"/>
      <c r="D524" s="222"/>
      <c r="E524" s="222"/>
      <c r="F524" s="222"/>
      <c r="G524" s="222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3.5" customHeight="1">
      <c r="A525" s="214"/>
      <c r="B525" s="222"/>
      <c r="C525" s="222"/>
      <c r="D525" s="222"/>
      <c r="E525" s="222"/>
      <c r="F525" s="222"/>
      <c r="G525" s="222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3.5" customHeight="1">
      <c r="A526" s="214"/>
      <c r="B526" s="222"/>
      <c r="C526" s="222"/>
      <c r="D526" s="222"/>
      <c r="E526" s="222"/>
      <c r="F526" s="222"/>
      <c r="G526" s="222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3.5" customHeight="1">
      <c r="A527" s="214"/>
      <c r="B527" s="222"/>
      <c r="C527" s="222"/>
      <c r="D527" s="222"/>
      <c r="E527" s="222"/>
      <c r="F527" s="222"/>
      <c r="G527" s="222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3.5" customHeight="1">
      <c r="A528" s="214"/>
      <c r="B528" s="222"/>
      <c r="C528" s="222"/>
      <c r="D528" s="222"/>
      <c r="E528" s="222"/>
      <c r="F528" s="222"/>
      <c r="G528" s="222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3.5" customHeight="1">
      <c r="A529" s="214"/>
      <c r="B529" s="222"/>
      <c r="C529" s="222"/>
      <c r="D529" s="222"/>
      <c r="E529" s="222"/>
      <c r="F529" s="222"/>
      <c r="G529" s="222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3.5" customHeight="1">
      <c r="A530" s="214"/>
      <c r="B530" s="222"/>
      <c r="C530" s="222"/>
      <c r="D530" s="222"/>
      <c r="E530" s="222"/>
      <c r="F530" s="222"/>
      <c r="G530" s="222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3.5" customHeight="1">
      <c r="A531" s="214"/>
      <c r="B531" s="222"/>
      <c r="C531" s="222"/>
      <c r="D531" s="222"/>
      <c r="E531" s="222"/>
      <c r="F531" s="222"/>
      <c r="G531" s="222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3.5" customHeight="1">
      <c r="A532" s="214"/>
      <c r="B532" s="222"/>
      <c r="C532" s="222"/>
      <c r="D532" s="222"/>
      <c r="E532" s="222"/>
      <c r="F532" s="222"/>
      <c r="G532" s="222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3.5" customHeight="1">
      <c r="A533" s="214"/>
      <c r="B533" s="222"/>
      <c r="C533" s="222"/>
      <c r="D533" s="222"/>
      <c r="E533" s="222"/>
      <c r="F533" s="222"/>
      <c r="G533" s="222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3.5" customHeight="1">
      <c r="A534" s="214"/>
      <c r="B534" s="222"/>
      <c r="C534" s="222"/>
      <c r="D534" s="222"/>
      <c r="E534" s="222"/>
      <c r="F534" s="222"/>
      <c r="G534" s="222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3.5" customHeight="1">
      <c r="A535" s="214"/>
      <c r="B535" s="222"/>
      <c r="C535" s="222"/>
      <c r="D535" s="222"/>
      <c r="E535" s="222"/>
      <c r="F535" s="222"/>
      <c r="G535" s="222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3.5" customHeight="1">
      <c r="A536" s="214"/>
      <c r="B536" s="222"/>
      <c r="C536" s="222"/>
      <c r="D536" s="222"/>
      <c r="E536" s="222"/>
      <c r="F536" s="222"/>
      <c r="G536" s="222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3.5" customHeight="1">
      <c r="A537" s="214"/>
      <c r="B537" s="222"/>
      <c r="C537" s="222"/>
      <c r="D537" s="222"/>
      <c r="E537" s="222"/>
      <c r="F537" s="222"/>
      <c r="G537" s="222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3.5" customHeight="1">
      <c r="A538" s="214"/>
      <c r="B538" s="222"/>
      <c r="C538" s="222"/>
      <c r="D538" s="222"/>
      <c r="E538" s="222"/>
      <c r="F538" s="222"/>
      <c r="G538" s="222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3.5" customHeight="1">
      <c r="A539" s="214"/>
      <c r="B539" s="222"/>
      <c r="C539" s="222"/>
      <c r="D539" s="222"/>
      <c r="E539" s="222"/>
      <c r="F539" s="222"/>
      <c r="G539" s="222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3.5" customHeight="1">
      <c r="A540" s="214"/>
      <c r="B540" s="222"/>
      <c r="C540" s="222"/>
      <c r="D540" s="222"/>
      <c r="E540" s="222"/>
      <c r="F540" s="222"/>
      <c r="G540" s="222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3.5" customHeight="1">
      <c r="A541" s="214"/>
      <c r="B541" s="222"/>
      <c r="C541" s="222"/>
      <c r="D541" s="222"/>
      <c r="E541" s="222"/>
      <c r="F541" s="222"/>
      <c r="G541" s="222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3.5" customHeight="1">
      <c r="A542" s="214"/>
      <c r="B542" s="222"/>
      <c r="C542" s="222"/>
      <c r="D542" s="222"/>
      <c r="E542" s="222"/>
      <c r="F542" s="222"/>
      <c r="G542" s="222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3.5" customHeight="1">
      <c r="A543" s="214"/>
      <c r="B543" s="222"/>
      <c r="C543" s="222"/>
      <c r="D543" s="222"/>
      <c r="E543" s="222"/>
      <c r="F543" s="222"/>
      <c r="G543" s="222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3.5" customHeight="1">
      <c r="A544" s="214"/>
      <c r="B544" s="222"/>
      <c r="C544" s="222"/>
      <c r="D544" s="222"/>
      <c r="E544" s="222"/>
      <c r="F544" s="222"/>
      <c r="G544" s="222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3.5" customHeight="1">
      <c r="A545" s="214"/>
      <c r="B545" s="222"/>
      <c r="C545" s="222"/>
      <c r="D545" s="222"/>
      <c r="E545" s="222"/>
      <c r="F545" s="222"/>
      <c r="G545" s="222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3.5" customHeight="1">
      <c r="A546" s="214"/>
      <c r="B546" s="222"/>
      <c r="C546" s="222"/>
      <c r="D546" s="222"/>
      <c r="E546" s="222"/>
      <c r="F546" s="222"/>
      <c r="G546" s="222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3.5" customHeight="1">
      <c r="A547" s="214"/>
      <c r="B547" s="222"/>
      <c r="C547" s="222"/>
      <c r="D547" s="222"/>
      <c r="E547" s="222"/>
      <c r="F547" s="222"/>
      <c r="G547" s="222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3.5" customHeight="1">
      <c r="A548" s="214"/>
      <c r="B548" s="222"/>
      <c r="C548" s="222"/>
      <c r="D548" s="222"/>
      <c r="E548" s="222"/>
      <c r="F548" s="222"/>
      <c r="G548" s="222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3.5" customHeight="1">
      <c r="A549" s="214"/>
      <c r="B549" s="222"/>
      <c r="C549" s="222"/>
      <c r="D549" s="222"/>
      <c r="E549" s="222"/>
      <c r="F549" s="222"/>
      <c r="G549" s="222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3.5" customHeight="1">
      <c r="A550" s="214"/>
      <c r="B550" s="222"/>
      <c r="C550" s="222"/>
      <c r="D550" s="222"/>
      <c r="E550" s="222"/>
      <c r="F550" s="222"/>
      <c r="G550" s="222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3.5" customHeight="1">
      <c r="A551" s="214"/>
      <c r="B551" s="222"/>
      <c r="C551" s="222"/>
      <c r="D551" s="222"/>
      <c r="E551" s="222"/>
      <c r="F551" s="222"/>
      <c r="G551" s="222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3.5" customHeight="1">
      <c r="A552" s="214"/>
      <c r="B552" s="222"/>
      <c r="C552" s="222"/>
      <c r="D552" s="222"/>
      <c r="E552" s="222"/>
      <c r="F552" s="222"/>
      <c r="G552" s="222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3.5" customHeight="1">
      <c r="A553" s="214"/>
      <c r="B553" s="222"/>
      <c r="C553" s="222"/>
      <c r="D553" s="222"/>
      <c r="E553" s="222"/>
      <c r="F553" s="222"/>
      <c r="G553" s="222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3.5" customHeight="1">
      <c r="A554" s="214"/>
      <c r="B554" s="222"/>
      <c r="C554" s="222"/>
      <c r="D554" s="222"/>
      <c r="E554" s="222"/>
      <c r="F554" s="222"/>
      <c r="G554" s="222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3.5" customHeight="1">
      <c r="A555" s="214"/>
      <c r="B555" s="222"/>
      <c r="C555" s="222"/>
      <c r="D555" s="222"/>
      <c r="E555" s="222"/>
      <c r="F555" s="222"/>
      <c r="G555" s="222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3.5" customHeight="1">
      <c r="A556" s="214"/>
      <c r="B556" s="222"/>
      <c r="C556" s="222"/>
      <c r="D556" s="222"/>
      <c r="E556" s="222"/>
      <c r="F556" s="222"/>
      <c r="G556" s="222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3.5" customHeight="1">
      <c r="A557" s="214"/>
      <c r="B557" s="222"/>
      <c r="C557" s="222"/>
      <c r="D557" s="222"/>
      <c r="E557" s="222"/>
      <c r="F557" s="222"/>
      <c r="G557" s="222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3.5" customHeight="1">
      <c r="A558" s="214"/>
      <c r="B558" s="222"/>
      <c r="C558" s="222"/>
      <c r="D558" s="222"/>
      <c r="E558" s="222"/>
      <c r="F558" s="222"/>
      <c r="G558" s="222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3.5" customHeight="1">
      <c r="A559" s="214"/>
      <c r="B559" s="222"/>
      <c r="C559" s="222"/>
      <c r="D559" s="222"/>
      <c r="E559" s="222"/>
      <c r="F559" s="222"/>
      <c r="G559" s="222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3.5" customHeight="1">
      <c r="A560" s="214"/>
      <c r="B560" s="222"/>
      <c r="C560" s="222"/>
      <c r="D560" s="222"/>
      <c r="E560" s="222"/>
      <c r="F560" s="222"/>
      <c r="G560" s="222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3.5" customHeight="1">
      <c r="A561" s="214"/>
      <c r="B561" s="222"/>
      <c r="C561" s="222"/>
      <c r="D561" s="222"/>
      <c r="E561" s="222"/>
      <c r="F561" s="222"/>
      <c r="G561" s="222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3.5" customHeight="1">
      <c r="A562" s="214"/>
      <c r="B562" s="222"/>
      <c r="C562" s="222"/>
      <c r="D562" s="222"/>
      <c r="E562" s="222"/>
      <c r="F562" s="222"/>
      <c r="G562" s="222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3.5" customHeight="1">
      <c r="A563" s="214"/>
      <c r="B563" s="222"/>
      <c r="C563" s="222"/>
      <c r="D563" s="222"/>
      <c r="E563" s="222"/>
      <c r="F563" s="222"/>
      <c r="G563" s="222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3.5" customHeight="1">
      <c r="A564" s="214"/>
      <c r="B564" s="222"/>
      <c r="C564" s="222"/>
      <c r="D564" s="222"/>
      <c r="E564" s="222"/>
      <c r="F564" s="222"/>
      <c r="G564" s="222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3.5" customHeight="1">
      <c r="A565" s="214"/>
      <c r="B565" s="222"/>
      <c r="C565" s="222"/>
      <c r="D565" s="222"/>
      <c r="E565" s="222"/>
      <c r="F565" s="222"/>
      <c r="G565" s="222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3.5" customHeight="1">
      <c r="A566" s="214"/>
      <c r="B566" s="222"/>
      <c r="C566" s="222"/>
      <c r="D566" s="222"/>
      <c r="E566" s="222"/>
      <c r="F566" s="222"/>
      <c r="G566" s="222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3.5" customHeight="1">
      <c r="A567" s="214"/>
      <c r="B567" s="222"/>
      <c r="C567" s="222"/>
      <c r="D567" s="222"/>
      <c r="E567" s="222"/>
      <c r="F567" s="222"/>
      <c r="G567" s="222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3.5" customHeight="1">
      <c r="A568" s="214"/>
      <c r="B568" s="222"/>
      <c r="C568" s="222"/>
      <c r="D568" s="222"/>
      <c r="E568" s="222"/>
      <c r="F568" s="222"/>
      <c r="G568" s="222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3.5" customHeight="1">
      <c r="A569" s="214"/>
      <c r="B569" s="222"/>
      <c r="C569" s="222"/>
      <c r="D569" s="222"/>
      <c r="E569" s="222"/>
      <c r="F569" s="222"/>
      <c r="G569" s="222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3.5" customHeight="1">
      <c r="A570" s="214"/>
      <c r="B570" s="222"/>
      <c r="C570" s="222"/>
      <c r="D570" s="222"/>
      <c r="E570" s="222"/>
      <c r="F570" s="222"/>
      <c r="G570" s="222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3.5" customHeight="1">
      <c r="A571" s="214"/>
      <c r="B571" s="222"/>
      <c r="C571" s="222"/>
      <c r="D571" s="222"/>
      <c r="E571" s="222"/>
      <c r="F571" s="222"/>
      <c r="G571" s="222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3.5" customHeight="1">
      <c r="A572" s="214"/>
      <c r="B572" s="222"/>
      <c r="C572" s="222"/>
      <c r="D572" s="222"/>
      <c r="E572" s="222"/>
      <c r="F572" s="222"/>
      <c r="G572" s="222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3.5" customHeight="1">
      <c r="A573" s="214"/>
      <c r="B573" s="222"/>
      <c r="C573" s="222"/>
      <c r="D573" s="222"/>
      <c r="E573" s="222"/>
      <c r="F573" s="222"/>
      <c r="G573" s="222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3.5" customHeight="1">
      <c r="A574" s="214"/>
      <c r="B574" s="222"/>
      <c r="C574" s="222"/>
      <c r="D574" s="222"/>
      <c r="E574" s="222"/>
      <c r="F574" s="222"/>
      <c r="G574" s="222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3.5" customHeight="1">
      <c r="A575" s="214"/>
      <c r="B575" s="222"/>
      <c r="C575" s="222"/>
      <c r="D575" s="222"/>
      <c r="E575" s="222"/>
      <c r="F575" s="222"/>
      <c r="G575" s="222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3.5" customHeight="1">
      <c r="A576" s="214"/>
      <c r="B576" s="222"/>
      <c r="C576" s="222"/>
      <c r="D576" s="222"/>
      <c r="E576" s="222"/>
      <c r="F576" s="222"/>
      <c r="G576" s="222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3.5" customHeight="1">
      <c r="A577" s="214"/>
      <c r="B577" s="222"/>
      <c r="C577" s="222"/>
      <c r="D577" s="222"/>
      <c r="E577" s="222"/>
      <c r="F577" s="222"/>
      <c r="G577" s="222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3.5" customHeight="1">
      <c r="A578" s="214"/>
      <c r="B578" s="222"/>
      <c r="C578" s="222"/>
      <c r="D578" s="222"/>
      <c r="E578" s="222"/>
      <c r="F578" s="222"/>
      <c r="G578" s="222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3.5" customHeight="1">
      <c r="A579" s="214"/>
      <c r="B579" s="222"/>
      <c r="C579" s="222"/>
      <c r="D579" s="222"/>
      <c r="E579" s="222"/>
      <c r="F579" s="222"/>
      <c r="G579" s="222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3.5" customHeight="1">
      <c r="A580" s="214"/>
      <c r="B580" s="222"/>
      <c r="C580" s="222"/>
      <c r="D580" s="222"/>
      <c r="E580" s="222"/>
      <c r="F580" s="222"/>
      <c r="G580" s="222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3.5" customHeight="1">
      <c r="A581" s="214"/>
      <c r="B581" s="222"/>
      <c r="C581" s="222"/>
      <c r="D581" s="222"/>
      <c r="E581" s="222"/>
      <c r="F581" s="222"/>
      <c r="G581" s="222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3.5" customHeight="1">
      <c r="A582" s="214"/>
      <c r="B582" s="222"/>
      <c r="C582" s="222"/>
      <c r="D582" s="222"/>
      <c r="E582" s="222"/>
      <c r="F582" s="222"/>
      <c r="G582" s="222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3.5" customHeight="1">
      <c r="A583" s="214"/>
      <c r="B583" s="222"/>
      <c r="C583" s="222"/>
      <c r="D583" s="222"/>
      <c r="E583" s="222"/>
      <c r="F583" s="222"/>
      <c r="G583" s="222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3.5" customHeight="1">
      <c r="A584" s="214"/>
      <c r="B584" s="222"/>
      <c r="C584" s="222"/>
      <c r="D584" s="222"/>
      <c r="E584" s="222"/>
      <c r="F584" s="222"/>
      <c r="G584" s="222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3.5" customHeight="1">
      <c r="A585" s="214"/>
      <c r="B585" s="222"/>
      <c r="C585" s="222"/>
      <c r="D585" s="222"/>
      <c r="E585" s="222"/>
      <c r="F585" s="222"/>
      <c r="G585" s="222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3.5" customHeight="1">
      <c r="A586" s="214"/>
      <c r="B586" s="222"/>
      <c r="C586" s="222"/>
      <c r="D586" s="222"/>
      <c r="E586" s="222"/>
      <c r="F586" s="222"/>
      <c r="G586" s="222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3.5" customHeight="1">
      <c r="A587" s="214"/>
      <c r="B587" s="222"/>
      <c r="C587" s="222"/>
      <c r="D587" s="222"/>
      <c r="E587" s="222"/>
      <c r="F587" s="222"/>
      <c r="G587" s="222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3.5" customHeight="1">
      <c r="A588" s="214"/>
      <c r="B588" s="222"/>
      <c r="C588" s="222"/>
      <c r="D588" s="222"/>
      <c r="E588" s="222"/>
      <c r="F588" s="222"/>
      <c r="G588" s="222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3.5" customHeight="1">
      <c r="A589" s="214"/>
      <c r="B589" s="222"/>
      <c r="C589" s="222"/>
      <c r="D589" s="222"/>
      <c r="E589" s="222"/>
      <c r="F589" s="222"/>
      <c r="G589" s="222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3.5" customHeight="1">
      <c r="A590" s="214"/>
      <c r="B590" s="222"/>
      <c r="C590" s="222"/>
      <c r="D590" s="222"/>
      <c r="E590" s="222"/>
      <c r="F590" s="222"/>
      <c r="G590" s="222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3.5" customHeight="1">
      <c r="A591" s="214"/>
      <c r="B591" s="222"/>
      <c r="C591" s="222"/>
      <c r="D591" s="222"/>
      <c r="E591" s="222"/>
      <c r="F591" s="222"/>
      <c r="G591" s="222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3.5" customHeight="1">
      <c r="A592" s="214"/>
      <c r="B592" s="222"/>
      <c r="C592" s="222"/>
      <c r="D592" s="222"/>
      <c r="E592" s="222"/>
      <c r="F592" s="222"/>
      <c r="G592" s="222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3.5" customHeight="1">
      <c r="A593" s="214"/>
      <c r="B593" s="222"/>
      <c r="C593" s="222"/>
      <c r="D593" s="222"/>
      <c r="E593" s="222"/>
      <c r="F593" s="222"/>
      <c r="G593" s="222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3.5" customHeight="1">
      <c r="A594" s="214"/>
      <c r="B594" s="222"/>
      <c r="C594" s="222"/>
      <c r="D594" s="222"/>
      <c r="E594" s="222"/>
      <c r="F594" s="222"/>
      <c r="G594" s="222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3.5" customHeight="1">
      <c r="A595" s="214"/>
      <c r="B595" s="222"/>
      <c r="C595" s="222"/>
      <c r="D595" s="222"/>
      <c r="E595" s="222"/>
      <c r="F595" s="222"/>
      <c r="G595" s="222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3.5" customHeight="1">
      <c r="A596" s="214"/>
      <c r="B596" s="222"/>
      <c r="C596" s="222"/>
      <c r="D596" s="222"/>
      <c r="E596" s="222"/>
      <c r="F596" s="222"/>
      <c r="G596" s="222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3.5" customHeight="1">
      <c r="A597" s="214"/>
      <c r="B597" s="222"/>
      <c r="C597" s="222"/>
      <c r="D597" s="222"/>
      <c r="E597" s="222"/>
      <c r="F597" s="222"/>
      <c r="G597" s="222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3.5" customHeight="1">
      <c r="A598" s="214"/>
      <c r="B598" s="222"/>
      <c r="C598" s="222"/>
      <c r="D598" s="222"/>
      <c r="E598" s="222"/>
      <c r="F598" s="222"/>
      <c r="G598" s="222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3.5" customHeight="1">
      <c r="A599" s="214"/>
      <c r="B599" s="222"/>
      <c r="C599" s="222"/>
      <c r="D599" s="222"/>
      <c r="E599" s="222"/>
      <c r="F599" s="222"/>
      <c r="G599" s="222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3.5" customHeight="1">
      <c r="A600" s="214"/>
      <c r="B600" s="222"/>
      <c r="C600" s="222"/>
      <c r="D600" s="222"/>
      <c r="E600" s="222"/>
      <c r="F600" s="222"/>
      <c r="G600" s="222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3.5" customHeight="1">
      <c r="A601" s="214"/>
      <c r="B601" s="222"/>
      <c r="C601" s="222"/>
      <c r="D601" s="222"/>
      <c r="E601" s="222"/>
      <c r="F601" s="222"/>
      <c r="G601" s="222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3.5" customHeight="1">
      <c r="A602" s="214"/>
      <c r="B602" s="222"/>
      <c r="C602" s="222"/>
      <c r="D602" s="222"/>
      <c r="E602" s="222"/>
      <c r="F602" s="222"/>
      <c r="G602" s="222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3.5" customHeight="1">
      <c r="A603" s="214"/>
      <c r="B603" s="222"/>
      <c r="C603" s="222"/>
      <c r="D603" s="222"/>
      <c r="E603" s="222"/>
      <c r="F603" s="222"/>
      <c r="G603" s="222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3.5" customHeight="1">
      <c r="A604" s="214"/>
      <c r="B604" s="222"/>
      <c r="C604" s="222"/>
      <c r="D604" s="222"/>
      <c r="E604" s="222"/>
      <c r="F604" s="222"/>
      <c r="G604" s="222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3.5" customHeight="1">
      <c r="A605" s="214"/>
      <c r="B605" s="222"/>
      <c r="C605" s="222"/>
      <c r="D605" s="222"/>
      <c r="E605" s="222"/>
      <c r="F605" s="222"/>
      <c r="G605" s="222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3.5" customHeight="1">
      <c r="A606" s="214"/>
      <c r="B606" s="222"/>
      <c r="C606" s="222"/>
      <c r="D606" s="222"/>
      <c r="E606" s="222"/>
      <c r="F606" s="222"/>
      <c r="G606" s="222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3.5" customHeight="1">
      <c r="A607" s="214"/>
      <c r="B607" s="222"/>
      <c r="C607" s="222"/>
      <c r="D607" s="222"/>
      <c r="E607" s="222"/>
      <c r="F607" s="222"/>
      <c r="G607" s="222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3.5" customHeight="1">
      <c r="A608" s="214"/>
      <c r="B608" s="222"/>
      <c r="C608" s="222"/>
      <c r="D608" s="222"/>
      <c r="E608" s="222"/>
      <c r="F608" s="222"/>
      <c r="G608" s="222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3.5" customHeight="1">
      <c r="A609" s="214"/>
      <c r="B609" s="222"/>
      <c r="C609" s="222"/>
      <c r="D609" s="222"/>
      <c r="E609" s="222"/>
      <c r="F609" s="222"/>
      <c r="G609" s="222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3.5" customHeight="1">
      <c r="A610" s="214"/>
      <c r="B610" s="222"/>
      <c r="C610" s="222"/>
      <c r="D610" s="222"/>
      <c r="E610" s="222"/>
      <c r="F610" s="222"/>
      <c r="G610" s="222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3.5" customHeight="1">
      <c r="A611" s="214"/>
      <c r="B611" s="222"/>
      <c r="C611" s="222"/>
      <c r="D611" s="222"/>
      <c r="E611" s="222"/>
      <c r="F611" s="222"/>
      <c r="G611" s="222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3.5" customHeight="1">
      <c r="A612" s="214"/>
      <c r="B612" s="222"/>
      <c r="C612" s="222"/>
      <c r="D612" s="222"/>
      <c r="E612" s="222"/>
      <c r="F612" s="222"/>
      <c r="G612" s="222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3.5" customHeight="1">
      <c r="A613" s="214"/>
      <c r="B613" s="222"/>
      <c r="C613" s="222"/>
      <c r="D613" s="222"/>
      <c r="E613" s="222"/>
      <c r="F613" s="222"/>
      <c r="G613" s="222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3.5" customHeight="1">
      <c r="A614" s="214"/>
      <c r="B614" s="222"/>
      <c r="C614" s="222"/>
      <c r="D614" s="222"/>
      <c r="E614" s="222"/>
      <c r="F614" s="222"/>
      <c r="G614" s="222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3.5" customHeight="1">
      <c r="A615" s="214"/>
      <c r="B615" s="222"/>
      <c r="C615" s="222"/>
      <c r="D615" s="222"/>
      <c r="E615" s="222"/>
      <c r="F615" s="222"/>
      <c r="G615" s="222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3.5" customHeight="1">
      <c r="A616" s="214"/>
      <c r="B616" s="222"/>
      <c r="C616" s="222"/>
      <c r="D616" s="222"/>
      <c r="E616" s="222"/>
      <c r="F616" s="222"/>
      <c r="G616" s="222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3.5" customHeight="1">
      <c r="A617" s="214"/>
      <c r="B617" s="222"/>
      <c r="C617" s="222"/>
      <c r="D617" s="222"/>
      <c r="E617" s="222"/>
      <c r="F617" s="222"/>
      <c r="G617" s="222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3.5" customHeight="1">
      <c r="A618" s="214"/>
      <c r="B618" s="222"/>
      <c r="C618" s="222"/>
      <c r="D618" s="222"/>
      <c r="E618" s="222"/>
      <c r="F618" s="222"/>
      <c r="G618" s="222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3.5" customHeight="1">
      <c r="A619" s="214"/>
      <c r="B619" s="222"/>
      <c r="C619" s="222"/>
      <c r="D619" s="222"/>
      <c r="E619" s="222"/>
      <c r="F619" s="222"/>
      <c r="G619" s="222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3.5" customHeight="1">
      <c r="A620" s="214"/>
      <c r="B620" s="222"/>
      <c r="C620" s="222"/>
      <c r="D620" s="222"/>
      <c r="E620" s="222"/>
      <c r="F620" s="222"/>
      <c r="G620" s="222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3.5" customHeight="1">
      <c r="A621" s="214"/>
      <c r="B621" s="222"/>
      <c r="C621" s="222"/>
      <c r="D621" s="222"/>
      <c r="E621" s="222"/>
      <c r="F621" s="222"/>
      <c r="G621" s="222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3.5" customHeight="1">
      <c r="A622" s="214"/>
      <c r="B622" s="222"/>
      <c r="C622" s="222"/>
      <c r="D622" s="222"/>
      <c r="E622" s="222"/>
      <c r="F622" s="222"/>
      <c r="G622" s="222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3.5" customHeight="1">
      <c r="A623" s="214"/>
      <c r="B623" s="222"/>
      <c r="C623" s="222"/>
      <c r="D623" s="222"/>
      <c r="E623" s="222"/>
      <c r="F623" s="222"/>
      <c r="G623" s="222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3.5" customHeight="1">
      <c r="A624" s="214"/>
      <c r="B624" s="222"/>
      <c r="C624" s="222"/>
      <c r="D624" s="222"/>
      <c r="E624" s="222"/>
      <c r="F624" s="222"/>
      <c r="G624" s="222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3.5" customHeight="1">
      <c r="A625" s="214"/>
      <c r="B625" s="222"/>
      <c r="C625" s="222"/>
      <c r="D625" s="222"/>
      <c r="E625" s="222"/>
      <c r="F625" s="222"/>
      <c r="G625" s="222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3.5" customHeight="1">
      <c r="A626" s="214"/>
      <c r="B626" s="222"/>
      <c r="C626" s="222"/>
      <c r="D626" s="222"/>
      <c r="E626" s="222"/>
      <c r="F626" s="222"/>
      <c r="G626" s="222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3.5" customHeight="1">
      <c r="A627" s="214"/>
      <c r="B627" s="222"/>
      <c r="C627" s="222"/>
      <c r="D627" s="222"/>
      <c r="E627" s="222"/>
      <c r="F627" s="222"/>
      <c r="G627" s="222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3.5" customHeight="1">
      <c r="A628" s="214"/>
      <c r="B628" s="222"/>
      <c r="C628" s="222"/>
      <c r="D628" s="222"/>
      <c r="E628" s="222"/>
      <c r="F628" s="222"/>
      <c r="G628" s="222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3.5" customHeight="1">
      <c r="A629" s="214"/>
      <c r="B629" s="222"/>
      <c r="C629" s="222"/>
      <c r="D629" s="222"/>
      <c r="E629" s="222"/>
      <c r="F629" s="222"/>
      <c r="G629" s="222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3.5" customHeight="1">
      <c r="A630" s="214"/>
      <c r="B630" s="222"/>
      <c r="C630" s="222"/>
      <c r="D630" s="222"/>
      <c r="E630" s="222"/>
      <c r="F630" s="222"/>
      <c r="G630" s="222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3.5" customHeight="1">
      <c r="A631" s="214"/>
      <c r="B631" s="222"/>
      <c r="C631" s="222"/>
      <c r="D631" s="222"/>
      <c r="E631" s="222"/>
      <c r="F631" s="222"/>
      <c r="G631" s="222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3.5" customHeight="1">
      <c r="A632" s="214"/>
      <c r="B632" s="222"/>
      <c r="C632" s="222"/>
      <c r="D632" s="222"/>
      <c r="E632" s="222"/>
      <c r="F632" s="222"/>
      <c r="G632" s="222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3.5" customHeight="1">
      <c r="A633" s="214"/>
      <c r="B633" s="222"/>
      <c r="C633" s="222"/>
      <c r="D633" s="222"/>
      <c r="E633" s="222"/>
      <c r="F633" s="222"/>
      <c r="G633" s="222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3.5" customHeight="1">
      <c r="A634" s="214"/>
      <c r="B634" s="222"/>
      <c r="C634" s="222"/>
      <c r="D634" s="222"/>
      <c r="E634" s="222"/>
      <c r="F634" s="222"/>
      <c r="G634" s="222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3.5" customHeight="1">
      <c r="A635" s="214"/>
      <c r="B635" s="222"/>
      <c r="C635" s="222"/>
      <c r="D635" s="222"/>
      <c r="E635" s="222"/>
      <c r="F635" s="222"/>
      <c r="G635" s="222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3.5" customHeight="1">
      <c r="A636" s="214"/>
      <c r="B636" s="222"/>
      <c r="C636" s="222"/>
      <c r="D636" s="222"/>
      <c r="E636" s="222"/>
      <c r="F636" s="222"/>
      <c r="G636" s="222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3.5" customHeight="1">
      <c r="A637" s="214"/>
      <c r="B637" s="222"/>
      <c r="C637" s="222"/>
      <c r="D637" s="222"/>
      <c r="E637" s="222"/>
      <c r="F637" s="222"/>
      <c r="G637" s="222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3.5" customHeight="1">
      <c r="A638" s="214"/>
      <c r="B638" s="222"/>
      <c r="C638" s="222"/>
      <c r="D638" s="222"/>
      <c r="E638" s="222"/>
      <c r="F638" s="222"/>
      <c r="G638" s="222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3.5" customHeight="1">
      <c r="A639" s="214"/>
      <c r="B639" s="222"/>
      <c r="C639" s="222"/>
      <c r="D639" s="222"/>
      <c r="E639" s="222"/>
      <c r="F639" s="222"/>
      <c r="G639" s="222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3.5" customHeight="1">
      <c r="A640" s="214"/>
      <c r="B640" s="222"/>
      <c r="C640" s="222"/>
      <c r="D640" s="222"/>
      <c r="E640" s="222"/>
      <c r="F640" s="222"/>
      <c r="G640" s="222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3.5" customHeight="1">
      <c r="A641" s="214"/>
      <c r="B641" s="222"/>
      <c r="C641" s="222"/>
      <c r="D641" s="222"/>
      <c r="E641" s="222"/>
      <c r="F641" s="222"/>
      <c r="G641" s="222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3.5" customHeight="1">
      <c r="A642" s="214"/>
      <c r="B642" s="222"/>
      <c r="C642" s="222"/>
      <c r="D642" s="222"/>
      <c r="E642" s="222"/>
      <c r="F642" s="222"/>
      <c r="G642" s="222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3.5" customHeight="1">
      <c r="A643" s="214"/>
      <c r="B643" s="222"/>
      <c r="C643" s="222"/>
      <c r="D643" s="222"/>
      <c r="E643" s="222"/>
      <c r="F643" s="222"/>
      <c r="G643" s="222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3.5" customHeight="1">
      <c r="A644" s="214"/>
      <c r="B644" s="222"/>
      <c r="C644" s="222"/>
      <c r="D644" s="222"/>
      <c r="E644" s="222"/>
      <c r="F644" s="222"/>
      <c r="G644" s="222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3.5" customHeight="1">
      <c r="A645" s="214"/>
      <c r="B645" s="222"/>
      <c r="C645" s="222"/>
      <c r="D645" s="222"/>
      <c r="E645" s="222"/>
      <c r="F645" s="222"/>
      <c r="G645" s="222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3.5" customHeight="1">
      <c r="A646" s="214"/>
      <c r="B646" s="222"/>
      <c r="C646" s="222"/>
      <c r="D646" s="222"/>
      <c r="E646" s="222"/>
      <c r="F646" s="222"/>
      <c r="G646" s="222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3.5" customHeight="1">
      <c r="A647" s="214"/>
      <c r="B647" s="222"/>
      <c r="C647" s="222"/>
      <c r="D647" s="222"/>
      <c r="E647" s="222"/>
      <c r="F647" s="222"/>
      <c r="G647" s="222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3.5" customHeight="1">
      <c r="A648" s="214"/>
      <c r="B648" s="222"/>
      <c r="C648" s="222"/>
      <c r="D648" s="222"/>
      <c r="E648" s="222"/>
      <c r="F648" s="222"/>
      <c r="G648" s="222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3.5" customHeight="1">
      <c r="A649" s="214"/>
      <c r="B649" s="222"/>
      <c r="C649" s="222"/>
      <c r="D649" s="222"/>
      <c r="E649" s="222"/>
      <c r="F649" s="222"/>
      <c r="G649" s="222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3.5" customHeight="1">
      <c r="A650" s="214"/>
      <c r="B650" s="222"/>
      <c r="C650" s="222"/>
      <c r="D650" s="222"/>
      <c r="E650" s="222"/>
      <c r="F650" s="222"/>
      <c r="G650" s="222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3.5" customHeight="1">
      <c r="A651" s="214"/>
      <c r="B651" s="222"/>
      <c r="C651" s="222"/>
      <c r="D651" s="222"/>
      <c r="E651" s="222"/>
      <c r="F651" s="222"/>
      <c r="G651" s="222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3.5" customHeight="1">
      <c r="A652" s="214"/>
      <c r="B652" s="222"/>
      <c r="C652" s="222"/>
      <c r="D652" s="222"/>
      <c r="E652" s="222"/>
      <c r="F652" s="222"/>
      <c r="G652" s="222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3.5" customHeight="1">
      <c r="A653" s="214"/>
      <c r="B653" s="222"/>
      <c r="C653" s="222"/>
      <c r="D653" s="222"/>
      <c r="E653" s="222"/>
      <c r="F653" s="222"/>
      <c r="G653" s="222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3.5" customHeight="1">
      <c r="A654" s="214"/>
      <c r="B654" s="222"/>
      <c r="C654" s="222"/>
      <c r="D654" s="222"/>
      <c r="E654" s="222"/>
      <c r="F654" s="222"/>
      <c r="G654" s="222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3.5" customHeight="1">
      <c r="A655" s="214"/>
      <c r="B655" s="222"/>
      <c r="C655" s="222"/>
      <c r="D655" s="222"/>
      <c r="E655" s="222"/>
      <c r="F655" s="222"/>
      <c r="G655" s="222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3.5" customHeight="1">
      <c r="A656" s="214"/>
      <c r="B656" s="222"/>
      <c r="C656" s="222"/>
      <c r="D656" s="222"/>
      <c r="E656" s="222"/>
      <c r="F656" s="222"/>
      <c r="G656" s="222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3.5" customHeight="1">
      <c r="A657" s="214"/>
      <c r="B657" s="222"/>
      <c r="C657" s="222"/>
      <c r="D657" s="222"/>
      <c r="E657" s="222"/>
      <c r="F657" s="222"/>
      <c r="G657" s="222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3.5" customHeight="1">
      <c r="A658" s="214"/>
      <c r="B658" s="222"/>
      <c r="C658" s="222"/>
      <c r="D658" s="222"/>
      <c r="E658" s="222"/>
      <c r="F658" s="222"/>
      <c r="G658" s="222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3.5" customHeight="1">
      <c r="A659" s="214"/>
      <c r="B659" s="222"/>
      <c r="C659" s="222"/>
      <c r="D659" s="222"/>
      <c r="E659" s="222"/>
      <c r="F659" s="222"/>
      <c r="G659" s="222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3.5" customHeight="1">
      <c r="A660" s="214"/>
      <c r="B660" s="222"/>
      <c r="C660" s="222"/>
      <c r="D660" s="222"/>
      <c r="E660" s="222"/>
      <c r="F660" s="222"/>
      <c r="G660" s="222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3.5" customHeight="1">
      <c r="A661" s="214"/>
      <c r="B661" s="222"/>
      <c r="C661" s="222"/>
      <c r="D661" s="222"/>
      <c r="E661" s="222"/>
      <c r="F661" s="222"/>
      <c r="G661" s="222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3.5" customHeight="1">
      <c r="A662" s="214"/>
      <c r="B662" s="222"/>
      <c r="C662" s="222"/>
      <c r="D662" s="222"/>
      <c r="E662" s="222"/>
      <c r="F662" s="222"/>
      <c r="G662" s="222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3.5" customHeight="1">
      <c r="A663" s="214"/>
      <c r="B663" s="222"/>
      <c r="C663" s="222"/>
      <c r="D663" s="222"/>
      <c r="E663" s="222"/>
      <c r="F663" s="222"/>
      <c r="G663" s="222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3.5" customHeight="1">
      <c r="A664" s="214"/>
      <c r="B664" s="222"/>
      <c r="C664" s="222"/>
      <c r="D664" s="222"/>
      <c r="E664" s="222"/>
      <c r="F664" s="222"/>
      <c r="G664" s="222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3.5" customHeight="1">
      <c r="A665" s="214"/>
      <c r="B665" s="222"/>
      <c r="C665" s="222"/>
      <c r="D665" s="222"/>
      <c r="E665" s="222"/>
      <c r="F665" s="222"/>
      <c r="G665" s="222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3.5" customHeight="1">
      <c r="A666" s="214"/>
      <c r="B666" s="222"/>
      <c r="C666" s="222"/>
      <c r="D666" s="222"/>
      <c r="E666" s="222"/>
      <c r="F666" s="222"/>
      <c r="G666" s="222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3.5" customHeight="1">
      <c r="A667" s="214"/>
      <c r="B667" s="222"/>
      <c r="C667" s="222"/>
      <c r="D667" s="222"/>
      <c r="E667" s="222"/>
      <c r="F667" s="222"/>
      <c r="G667" s="222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3.5" customHeight="1">
      <c r="A668" s="214"/>
      <c r="B668" s="222"/>
      <c r="C668" s="222"/>
      <c r="D668" s="222"/>
      <c r="E668" s="222"/>
      <c r="F668" s="222"/>
      <c r="G668" s="222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3.5" customHeight="1">
      <c r="A669" s="214"/>
      <c r="B669" s="222"/>
      <c r="C669" s="222"/>
      <c r="D669" s="222"/>
      <c r="E669" s="222"/>
      <c r="F669" s="222"/>
      <c r="G669" s="222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3.5" customHeight="1">
      <c r="A670" s="214"/>
      <c r="B670" s="222"/>
      <c r="C670" s="222"/>
      <c r="D670" s="222"/>
      <c r="E670" s="222"/>
      <c r="F670" s="222"/>
      <c r="G670" s="222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3.5" customHeight="1">
      <c r="A671" s="214"/>
      <c r="B671" s="222"/>
      <c r="C671" s="222"/>
      <c r="D671" s="222"/>
      <c r="E671" s="222"/>
      <c r="F671" s="222"/>
      <c r="G671" s="222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3.5" customHeight="1">
      <c r="A672" s="214"/>
      <c r="B672" s="222"/>
      <c r="C672" s="222"/>
      <c r="D672" s="222"/>
      <c r="E672" s="222"/>
      <c r="F672" s="222"/>
      <c r="G672" s="222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3.5" customHeight="1">
      <c r="A673" s="214"/>
      <c r="B673" s="222"/>
      <c r="C673" s="222"/>
      <c r="D673" s="222"/>
      <c r="E673" s="222"/>
      <c r="F673" s="222"/>
      <c r="G673" s="222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3.5" customHeight="1">
      <c r="A674" s="214"/>
      <c r="B674" s="222"/>
      <c r="C674" s="222"/>
      <c r="D674" s="222"/>
      <c r="E674" s="222"/>
      <c r="F674" s="222"/>
      <c r="G674" s="222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3.5" customHeight="1">
      <c r="A675" s="214"/>
      <c r="B675" s="222"/>
      <c r="C675" s="222"/>
      <c r="D675" s="222"/>
      <c r="E675" s="222"/>
      <c r="F675" s="222"/>
      <c r="G675" s="222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3.5" customHeight="1">
      <c r="A676" s="214"/>
      <c r="B676" s="222"/>
      <c r="C676" s="222"/>
      <c r="D676" s="222"/>
      <c r="E676" s="222"/>
      <c r="F676" s="222"/>
      <c r="G676" s="222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3.5" customHeight="1">
      <c r="A677" s="214"/>
      <c r="B677" s="222"/>
      <c r="C677" s="222"/>
      <c r="D677" s="222"/>
      <c r="E677" s="222"/>
      <c r="F677" s="222"/>
      <c r="G677" s="222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3.5" customHeight="1">
      <c r="A678" s="214"/>
      <c r="B678" s="222"/>
      <c r="C678" s="222"/>
      <c r="D678" s="222"/>
      <c r="E678" s="222"/>
      <c r="F678" s="222"/>
      <c r="G678" s="222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3.5" customHeight="1">
      <c r="A679" s="214"/>
      <c r="B679" s="222"/>
      <c r="C679" s="222"/>
      <c r="D679" s="222"/>
      <c r="E679" s="222"/>
      <c r="F679" s="222"/>
      <c r="G679" s="222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3.5" customHeight="1">
      <c r="A680" s="214"/>
      <c r="B680" s="222"/>
      <c r="C680" s="222"/>
      <c r="D680" s="222"/>
      <c r="E680" s="222"/>
      <c r="F680" s="222"/>
      <c r="G680" s="222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3.5" customHeight="1">
      <c r="A681" s="214"/>
      <c r="B681" s="222"/>
      <c r="C681" s="222"/>
      <c r="D681" s="222"/>
      <c r="E681" s="222"/>
      <c r="F681" s="222"/>
      <c r="G681" s="222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3.5" customHeight="1">
      <c r="A682" s="214"/>
      <c r="B682" s="222"/>
      <c r="C682" s="222"/>
      <c r="D682" s="222"/>
      <c r="E682" s="222"/>
      <c r="F682" s="222"/>
      <c r="G682" s="222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3.5" customHeight="1">
      <c r="A683" s="214"/>
      <c r="B683" s="222"/>
      <c r="C683" s="222"/>
      <c r="D683" s="222"/>
      <c r="E683" s="222"/>
      <c r="F683" s="222"/>
      <c r="G683" s="222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3.5" customHeight="1">
      <c r="A684" s="214"/>
      <c r="B684" s="222"/>
      <c r="C684" s="222"/>
      <c r="D684" s="222"/>
      <c r="E684" s="222"/>
      <c r="F684" s="222"/>
      <c r="G684" s="222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3.5" customHeight="1">
      <c r="A685" s="214"/>
      <c r="B685" s="222"/>
      <c r="C685" s="222"/>
      <c r="D685" s="222"/>
      <c r="E685" s="222"/>
      <c r="F685" s="222"/>
      <c r="G685" s="222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3.5" customHeight="1">
      <c r="A686" s="214"/>
      <c r="B686" s="222"/>
      <c r="C686" s="222"/>
      <c r="D686" s="222"/>
      <c r="E686" s="222"/>
      <c r="F686" s="222"/>
      <c r="G686" s="222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3.5" customHeight="1">
      <c r="A687" s="214"/>
      <c r="B687" s="222"/>
      <c r="C687" s="222"/>
      <c r="D687" s="222"/>
      <c r="E687" s="222"/>
      <c r="F687" s="222"/>
      <c r="G687" s="222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3.5" customHeight="1">
      <c r="A688" s="214"/>
      <c r="B688" s="222"/>
      <c r="C688" s="222"/>
      <c r="D688" s="222"/>
      <c r="E688" s="222"/>
      <c r="F688" s="222"/>
      <c r="G688" s="222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3.5" customHeight="1">
      <c r="A689" s="214"/>
      <c r="B689" s="222"/>
      <c r="C689" s="222"/>
      <c r="D689" s="222"/>
      <c r="E689" s="222"/>
      <c r="F689" s="222"/>
      <c r="G689" s="222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3.5" customHeight="1">
      <c r="A690" s="214"/>
      <c r="B690" s="222"/>
      <c r="C690" s="222"/>
      <c r="D690" s="222"/>
      <c r="E690" s="222"/>
      <c r="F690" s="222"/>
      <c r="G690" s="222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3.5" customHeight="1">
      <c r="A691" s="214"/>
      <c r="B691" s="222"/>
      <c r="C691" s="222"/>
      <c r="D691" s="222"/>
      <c r="E691" s="222"/>
      <c r="F691" s="222"/>
      <c r="G691" s="222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3.5" customHeight="1">
      <c r="A692" s="214"/>
      <c r="B692" s="222"/>
      <c r="C692" s="222"/>
      <c r="D692" s="222"/>
      <c r="E692" s="222"/>
      <c r="F692" s="222"/>
      <c r="G692" s="222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3.5" customHeight="1">
      <c r="A693" s="214"/>
      <c r="B693" s="222"/>
      <c r="C693" s="222"/>
      <c r="D693" s="222"/>
      <c r="E693" s="222"/>
      <c r="F693" s="222"/>
      <c r="G693" s="222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3.5" customHeight="1">
      <c r="A694" s="214"/>
      <c r="B694" s="222"/>
      <c r="C694" s="222"/>
      <c r="D694" s="222"/>
      <c r="E694" s="222"/>
      <c r="F694" s="222"/>
      <c r="G694" s="222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3.5" customHeight="1">
      <c r="A695" s="214"/>
      <c r="B695" s="222"/>
      <c r="C695" s="222"/>
      <c r="D695" s="222"/>
      <c r="E695" s="222"/>
      <c r="F695" s="222"/>
      <c r="G695" s="222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3.5" customHeight="1">
      <c r="A696" s="214"/>
      <c r="B696" s="222"/>
      <c r="C696" s="222"/>
      <c r="D696" s="222"/>
      <c r="E696" s="222"/>
      <c r="F696" s="222"/>
      <c r="G696" s="222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3.5" customHeight="1">
      <c r="A697" s="214"/>
      <c r="B697" s="222"/>
      <c r="C697" s="222"/>
      <c r="D697" s="222"/>
      <c r="E697" s="222"/>
      <c r="F697" s="222"/>
      <c r="G697" s="222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3.5" customHeight="1">
      <c r="A698" s="214"/>
      <c r="B698" s="222"/>
      <c r="C698" s="222"/>
      <c r="D698" s="222"/>
      <c r="E698" s="222"/>
      <c r="F698" s="222"/>
      <c r="G698" s="222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3.5" customHeight="1">
      <c r="A699" s="214"/>
      <c r="B699" s="222"/>
      <c r="C699" s="222"/>
      <c r="D699" s="222"/>
      <c r="E699" s="222"/>
      <c r="F699" s="222"/>
      <c r="G699" s="222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3.5" customHeight="1">
      <c r="A700" s="214"/>
      <c r="B700" s="222"/>
      <c r="C700" s="222"/>
      <c r="D700" s="222"/>
      <c r="E700" s="222"/>
      <c r="F700" s="222"/>
      <c r="G700" s="222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3.5" customHeight="1">
      <c r="A701" s="214"/>
      <c r="B701" s="222"/>
      <c r="C701" s="222"/>
      <c r="D701" s="222"/>
      <c r="E701" s="222"/>
      <c r="F701" s="222"/>
      <c r="G701" s="222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3.5" customHeight="1">
      <c r="A702" s="214"/>
      <c r="B702" s="222"/>
      <c r="C702" s="222"/>
      <c r="D702" s="222"/>
      <c r="E702" s="222"/>
      <c r="F702" s="222"/>
      <c r="G702" s="222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3.5" customHeight="1">
      <c r="A703" s="214"/>
      <c r="B703" s="222"/>
      <c r="C703" s="222"/>
      <c r="D703" s="222"/>
      <c r="E703" s="222"/>
      <c r="F703" s="222"/>
      <c r="G703" s="222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3.5" customHeight="1">
      <c r="A704" s="214"/>
      <c r="B704" s="222"/>
      <c r="C704" s="222"/>
      <c r="D704" s="222"/>
      <c r="E704" s="222"/>
      <c r="F704" s="222"/>
      <c r="G704" s="222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3.5" customHeight="1">
      <c r="A705" s="214"/>
      <c r="B705" s="222"/>
      <c r="C705" s="222"/>
      <c r="D705" s="222"/>
      <c r="E705" s="222"/>
      <c r="F705" s="222"/>
      <c r="G705" s="222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3.5" customHeight="1">
      <c r="A706" s="214"/>
      <c r="B706" s="222"/>
      <c r="C706" s="222"/>
      <c r="D706" s="222"/>
      <c r="E706" s="222"/>
      <c r="F706" s="222"/>
      <c r="G706" s="222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3.5" customHeight="1">
      <c r="A707" s="214"/>
      <c r="B707" s="222"/>
      <c r="C707" s="222"/>
      <c r="D707" s="222"/>
      <c r="E707" s="222"/>
      <c r="F707" s="222"/>
      <c r="G707" s="222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3.5" customHeight="1">
      <c r="A708" s="214"/>
      <c r="B708" s="222"/>
      <c r="C708" s="222"/>
      <c r="D708" s="222"/>
      <c r="E708" s="222"/>
      <c r="F708" s="222"/>
      <c r="G708" s="222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3.5" customHeight="1">
      <c r="A709" s="214"/>
      <c r="B709" s="222"/>
      <c r="C709" s="222"/>
      <c r="D709" s="222"/>
      <c r="E709" s="222"/>
      <c r="F709" s="222"/>
      <c r="G709" s="222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3.5" customHeight="1">
      <c r="A710" s="214"/>
      <c r="B710" s="222"/>
      <c r="C710" s="222"/>
      <c r="D710" s="222"/>
      <c r="E710" s="222"/>
      <c r="F710" s="222"/>
      <c r="G710" s="222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3.5" customHeight="1">
      <c r="A711" s="214"/>
      <c r="B711" s="222"/>
      <c r="C711" s="222"/>
      <c r="D711" s="222"/>
      <c r="E711" s="222"/>
      <c r="F711" s="222"/>
      <c r="G711" s="222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3.5" customHeight="1">
      <c r="A712" s="214"/>
      <c r="B712" s="222"/>
      <c r="C712" s="222"/>
      <c r="D712" s="222"/>
      <c r="E712" s="222"/>
      <c r="F712" s="222"/>
      <c r="G712" s="222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3.5" customHeight="1">
      <c r="A713" s="214"/>
      <c r="B713" s="222"/>
      <c r="C713" s="222"/>
      <c r="D713" s="222"/>
      <c r="E713" s="222"/>
      <c r="F713" s="222"/>
      <c r="G713" s="222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3.5" customHeight="1">
      <c r="A714" s="214"/>
      <c r="B714" s="222"/>
      <c r="C714" s="222"/>
      <c r="D714" s="222"/>
      <c r="E714" s="222"/>
      <c r="F714" s="222"/>
      <c r="G714" s="222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3.5" customHeight="1">
      <c r="A715" s="214"/>
      <c r="B715" s="222"/>
      <c r="C715" s="222"/>
      <c r="D715" s="222"/>
      <c r="E715" s="222"/>
      <c r="F715" s="222"/>
      <c r="G715" s="222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3.5" customHeight="1">
      <c r="A716" s="214"/>
      <c r="B716" s="222"/>
      <c r="C716" s="222"/>
      <c r="D716" s="222"/>
      <c r="E716" s="222"/>
      <c r="F716" s="222"/>
      <c r="G716" s="222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3.5" customHeight="1">
      <c r="A717" s="214"/>
      <c r="B717" s="222"/>
      <c r="C717" s="222"/>
      <c r="D717" s="222"/>
      <c r="E717" s="222"/>
      <c r="F717" s="222"/>
      <c r="G717" s="222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3.5" customHeight="1">
      <c r="A718" s="214"/>
      <c r="B718" s="222"/>
      <c r="C718" s="222"/>
      <c r="D718" s="222"/>
      <c r="E718" s="222"/>
      <c r="F718" s="222"/>
      <c r="G718" s="222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3.5" customHeight="1">
      <c r="A719" s="214"/>
      <c r="B719" s="222"/>
      <c r="C719" s="222"/>
      <c r="D719" s="222"/>
      <c r="E719" s="222"/>
      <c r="F719" s="222"/>
      <c r="G719" s="222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3.5" customHeight="1">
      <c r="A720" s="214"/>
      <c r="B720" s="222"/>
      <c r="C720" s="222"/>
      <c r="D720" s="222"/>
      <c r="E720" s="222"/>
      <c r="F720" s="222"/>
      <c r="G720" s="222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3.5" customHeight="1">
      <c r="A721" s="214"/>
      <c r="B721" s="222"/>
      <c r="C721" s="222"/>
      <c r="D721" s="222"/>
      <c r="E721" s="222"/>
      <c r="F721" s="222"/>
      <c r="G721" s="222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3.5" customHeight="1">
      <c r="A722" s="214"/>
      <c r="B722" s="222"/>
      <c r="C722" s="222"/>
      <c r="D722" s="222"/>
      <c r="E722" s="222"/>
      <c r="F722" s="222"/>
      <c r="G722" s="222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3.5" customHeight="1">
      <c r="A723" s="214"/>
      <c r="B723" s="222"/>
      <c r="C723" s="222"/>
      <c r="D723" s="222"/>
      <c r="E723" s="222"/>
      <c r="F723" s="222"/>
      <c r="G723" s="222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3.5" customHeight="1">
      <c r="A724" s="214"/>
      <c r="B724" s="222"/>
      <c r="C724" s="222"/>
      <c r="D724" s="222"/>
      <c r="E724" s="222"/>
      <c r="F724" s="222"/>
      <c r="G724" s="222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3.5" customHeight="1">
      <c r="A725" s="214"/>
      <c r="B725" s="222"/>
      <c r="C725" s="222"/>
      <c r="D725" s="222"/>
      <c r="E725" s="222"/>
      <c r="F725" s="222"/>
      <c r="G725" s="222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3.5" customHeight="1">
      <c r="A726" s="214"/>
      <c r="B726" s="222"/>
      <c r="C726" s="222"/>
      <c r="D726" s="222"/>
      <c r="E726" s="222"/>
      <c r="F726" s="222"/>
      <c r="G726" s="222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3.5" customHeight="1">
      <c r="A727" s="214"/>
      <c r="B727" s="222"/>
      <c r="C727" s="222"/>
      <c r="D727" s="222"/>
      <c r="E727" s="222"/>
      <c r="F727" s="222"/>
      <c r="G727" s="222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3.5" customHeight="1">
      <c r="A728" s="214"/>
      <c r="B728" s="222"/>
      <c r="C728" s="222"/>
      <c r="D728" s="222"/>
      <c r="E728" s="222"/>
      <c r="F728" s="222"/>
      <c r="G728" s="222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3.5" customHeight="1">
      <c r="A729" s="214"/>
      <c r="B729" s="222"/>
      <c r="C729" s="222"/>
      <c r="D729" s="222"/>
      <c r="E729" s="222"/>
      <c r="F729" s="222"/>
      <c r="G729" s="222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3.5" customHeight="1">
      <c r="A730" s="214"/>
      <c r="B730" s="222"/>
      <c r="C730" s="222"/>
      <c r="D730" s="222"/>
      <c r="E730" s="222"/>
      <c r="F730" s="222"/>
      <c r="G730" s="222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3.5" customHeight="1">
      <c r="A731" s="214"/>
      <c r="B731" s="222"/>
      <c r="C731" s="222"/>
      <c r="D731" s="222"/>
      <c r="E731" s="222"/>
      <c r="F731" s="222"/>
      <c r="G731" s="222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3.5" customHeight="1">
      <c r="A732" s="214"/>
      <c r="B732" s="222"/>
      <c r="C732" s="222"/>
      <c r="D732" s="222"/>
      <c r="E732" s="222"/>
      <c r="F732" s="222"/>
      <c r="G732" s="222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3.5" customHeight="1">
      <c r="A733" s="214"/>
      <c r="B733" s="222"/>
      <c r="C733" s="222"/>
      <c r="D733" s="222"/>
      <c r="E733" s="222"/>
      <c r="F733" s="222"/>
      <c r="G733" s="222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3.5" customHeight="1">
      <c r="A734" s="214"/>
      <c r="B734" s="222"/>
      <c r="C734" s="222"/>
      <c r="D734" s="222"/>
      <c r="E734" s="222"/>
      <c r="F734" s="222"/>
      <c r="G734" s="222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3.5" customHeight="1">
      <c r="A735" s="214"/>
      <c r="B735" s="222"/>
      <c r="C735" s="222"/>
      <c r="D735" s="222"/>
      <c r="E735" s="222"/>
      <c r="F735" s="222"/>
      <c r="G735" s="222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3.5" customHeight="1">
      <c r="A736" s="214"/>
      <c r="B736" s="222"/>
      <c r="C736" s="222"/>
      <c r="D736" s="222"/>
      <c r="E736" s="222"/>
      <c r="F736" s="222"/>
      <c r="G736" s="222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3.5" customHeight="1">
      <c r="A737" s="214"/>
      <c r="B737" s="222"/>
      <c r="C737" s="222"/>
      <c r="D737" s="222"/>
      <c r="E737" s="222"/>
      <c r="F737" s="222"/>
      <c r="G737" s="222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3.5" customHeight="1">
      <c r="A738" s="214"/>
      <c r="B738" s="222"/>
      <c r="C738" s="222"/>
      <c r="D738" s="222"/>
      <c r="E738" s="222"/>
      <c r="F738" s="222"/>
      <c r="G738" s="222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3.5" customHeight="1">
      <c r="A739" s="214"/>
      <c r="B739" s="222"/>
      <c r="C739" s="222"/>
      <c r="D739" s="222"/>
      <c r="E739" s="222"/>
      <c r="F739" s="222"/>
      <c r="G739" s="222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3.5" customHeight="1">
      <c r="A740" s="214"/>
      <c r="B740" s="222"/>
      <c r="C740" s="222"/>
      <c r="D740" s="222"/>
      <c r="E740" s="222"/>
      <c r="F740" s="222"/>
      <c r="G740" s="222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3.5" customHeight="1">
      <c r="A741" s="214"/>
      <c r="B741" s="222"/>
      <c r="C741" s="222"/>
      <c r="D741" s="222"/>
      <c r="E741" s="222"/>
      <c r="F741" s="222"/>
      <c r="G741" s="222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3.5" customHeight="1">
      <c r="A742" s="214"/>
      <c r="B742" s="222"/>
      <c r="C742" s="222"/>
      <c r="D742" s="222"/>
      <c r="E742" s="222"/>
      <c r="F742" s="222"/>
      <c r="G742" s="222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3.5" customHeight="1">
      <c r="A743" s="214"/>
      <c r="B743" s="222"/>
      <c r="C743" s="222"/>
      <c r="D743" s="222"/>
      <c r="E743" s="222"/>
      <c r="F743" s="222"/>
      <c r="G743" s="222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3.5" customHeight="1">
      <c r="A744" s="214"/>
      <c r="B744" s="222"/>
      <c r="C744" s="222"/>
      <c r="D744" s="222"/>
      <c r="E744" s="222"/>
      <c r="F744" s="222"/>
      <c r="G744" s="222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3.5" customHeight="1">
      <c r="A745" s="214"/>
      <c r="B745" s="222"/>
      <c r="C745" s="222"/>
      <c r="D745" s="222"/>
      <c r="E745" s="222"/>
      <c r="F745" s="222"/>
      <c r="G745" s="222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3.5" customHeight="1">
      <c r="A746" s="214"/>
      <c r="B746" s="222"/>
      <c r="C746" s="222"/>
      <c r="D746" s="222"/>
      <c r="E746" s="222"/>
      <c r="F746" s="222"/>
      <c r="G746" s="222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3.5" customHeight="1">
      <c r="A747" s="214"/>
      <c r="B747" s="222"/>
      <c r="C747" s="222"/>
      <c r="D747" s="222"/>
      <c r="E747" s="222"/>
      <c r="F747" s="222"/>
      <c r="G747" s="222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3.5" customHeight="1">
      <c r="A748" s="214"/>
      <c r="B748" s="222"/>
      <c r="C748" s="222"/>
      <c r="D748" s="222"/>
      <c r="E748" s="222"/>
      <c r="F748" s="222"/>
      <c r="G748" s="222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3.5" customHeight="1">
      <c r="A749" s="214"/>
      <c r="B749" s="222"/>
      <c r="C749" s="222"/>
      <c r="D749" s="222"/>
      <c r="E749" s="222"/>
      <c r="F749" s="222"/>
      <c r="G749" s="222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3.5" customHeight="1">
      <c r="A750" s="214"/>
      <c r="B750" s="222"/>
      <c r="C750" s="222"/>
      <c r="D750" s="222"/>
      <c r="E750" s="222"/>
      <c r="F750" s="222"/>
      <c r="G750" s="222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3.5" customHeight="1">
      <c r="A751" s="214"/>
      <c r="B751" s="222"/>
      <c r="C751" s="222"/>
      <c r="D751" s="222"/>
      <c r="E751" s="222"/>
      <c r="F751" s="222"/>
      <c r="G751" s="222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3.5" customHeight="1">
      <c r="A752" s="214"/>
      <c r="B752" s="222"/>
      <c r="C752" s="222"/>
      <c r="D752" s="222"/>
      <c r="E752" s="222"/>
      <c r="F752" s="222"/>
      <c r="G752" s="222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3.5" customHeight="1">
      <c r="A753" s="214"/>
      <c r="B753" s="222"/>
      <c r="C753" s="222"/>
      <c r="D753" s="222"/>
      <c r="E753" s="222"/>
      <c r="F753" s="222"/>
      <c r="G753" s="222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3.5" customHeight="1">
      <c r="A754" s="214"/>
      <c r="B754" s="222"/>
      <c r="C754" s="222"/>
      <c r="D754" s="222"/>
      <c r="E754" s="222"/>
      <c r="F754" s="222"/>
      <c r="G754" s="222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3.5" customHeight="1">
      <c r="A755" s="214"/>
      <c r="B755" s="222"/>
      <c r="C755" s="222"/>
      <c r="D755" s="222"/>
      <c r="E755" s="222"/>
      <c r="F755" s="222"/>
      <c r="G755" s="222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3.5" customHeight="1">
      <c r="A756" s="214"/>
      <c r="B756" s="222"/>
      <c r="C756" s="222"/>
      <c r="D756" s="222"/>
      <c r="E756" s="222"/>
      <c r="F756" s="222"/>
      <c r="G756" s="222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3.5" customHeight="1">
      <c r="A757" s="214"/>
      <c r="B757" s="222"/>
      <c r="C757" s="222"/>
      <c r="D757" s="222"/>
      <c r="E757" s="222"/>
      <c r="F757" s="222"/>
      <c r="G757" s="222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3.5" customHeight="1">
      <c r="A758" s="214"/>
      <c r="B758" s="222"/>
      <c r="C758" s="222"/>
      <c r="D758" s="222"/>
      <c r="E758" s="222"/>
      <c r="F758" s="222"/>
      <c r="G758" s="222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3.5" customHeight="1">
      <c r="A759" s="214"/>
      <c r="B759" s="222"/>
      <c r="C759" s="222"/>
      <c r="D759" s="222"/>
      <c r="E759" s="222"/>
      <c r="F759" s="222"/>
      <c r="G759" s="222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3.5" customHeight="1">
      <c r="A760" s="214"/>
      <c r="B760" s="222"/>
      <c r="C760" s="222"/>
      <c r="D760" s="222"/>
      <c r="E760" s="222"/>
      <c r="F760" s="222"/>
      <c r="G760" s="222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3.5" customHeight="1">
      <c r="A761" s="214"/>
      <c r="B761" s="222"/>
      <c r="C761" s="222"/>
      <c r="D761" s="222"/>
      <c r="E761" s="222"/>
      <c r="F761" s="222"/>
      <c r="G761" s="222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3.5" customHeight="1">
      <c r="A762" s="214"/>
      <c r="B762" s="222"/>
      <c r="C762" s="222"/>
      <c r="D762" s="222"/>
      <c r="E762" s="222"/>
      <c r="F762" s="222"/>
      <c r="G762" s="222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3.5" customHeight="1">
      <c r="A763" s="214"/>
      <c r="B763" s="222"/>
      <c r="C763" s="222"/>
      <c r="D763" s="222"/>
      <c r="E763" s="222"/>
      <c r="F763" s="222"/>
      <c r="G763" s="222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3.5" customHeight="1">
      <c r="A764" s="214"/>
      <c r="B764" s="222"/>
      <c r="C764" s="222"/>
      <c r="D764" s="222"/>
      <c r="E764" s="222"/>
      <c r="F764" s="222"/>
      <c r="G764" s="222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3.5" customHeight="1">
      <c r="A765" s="214"/>
      <c r="B765" s="222"/>
      <c r="C765" s="222"/>
      <c r="D765" s="222"/>
      <c r="E765" s="222"/>
      <c r="F765" s="222"/>
      <c r="G765" s="222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3.5" customHeight="1">
      <c r="A766" s="214"/>
      <c r="B766" s="222"/>
      <c r="C766" s="222"/>
      <c r="D766" s="222"/>
      <c r="E766" s="222"/>
      <c r="F766" s="222"/>
      <c r="G766" s="222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3.5" customHeight="1">
      <c r="A767" s="214"/>
      <c r="B767" s="222"/>
      <c r="C767" s="222"/>
      <c r="D767" s="222"/>
      <c r="E767" s="222"/>
      <c r="F767" s="222"/>
      <c r="G767" s="222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3.5" customHeight="1">
      <c r="A768" s="214"/>
      <c r="B768" s="222"/>
      <c r="C768" s="222"/>
      <c r="D768" s="222"/>
      <c r="E768" s="222"/>
      <c r="F768" s="222"/>
      <c r="G768" s="222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3.5" customHeight="1">
      <c r="A769" s="214"/>
      <c r="B769" s="222"/>
      <c r="C769" s="222"/>
      <c r="D769" s="222"/>
      <c r="E769" s="222"/>
      <c r="F769" s="222"/>
      <c r="G769" s="222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3.5" customHeight="1">
      <c r="A770" s="214"/>
      <c r="B770" s="222"/>
      <c r="C770" s="222"/>
      <c r="D770" s="222"/>
      <c r="E770" s="222"/>
      <c r="F770" s="222"/>
      <c r="G770" s="222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3.5" customHeight="1">
      <c r="A771" s="214"/>
      <c r="B771" s="222"/>
      <c r="C771" s="222"/>
      <c r="D771" s="222"/>
      <c r="E771" s="222"/>
      <c r="F771" s="222"/>
      <c r="G771" s="222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3.5" customHeight="1">
      <c r="A772" s="214"/>
      <c r="B772" s="222"/>
      <c r="C772" s="222"/>
      <c r="D772" s="222"/>
      <c r="E772" s="222"/>
      <c r="F772" s="222"/>
      <c r="G772" s="222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3.5" customHeight="1">
      <c r="A773" s="214"/>
      <c r="B773" s="222"/>
      <c r="C773" s="222"/>
      <c r="D773" s="222"/>
      <c r="E773" s="222"/>
      <c r="F773" s="222"/>
      <c r="G773" s="222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3.5" customHeight="1">
      <c r="A774" s="214"/>
      <c r="B774" s="222"/>
      <c r="C774" s="222"/>
      <c r="D774" s="222"/>
      <c r="E774" s="222"/>
      <c r="F774" s="222"/>
      <c r="G774" s="222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3.5" customHeight="1">
      <c r="A775" s="214"/>
      <c r="B775" s="222"/>
      <c r="C775" s="222"/>
      <c r="D775" s="222"/>
      <c r="E775" s="222"/>
      <c r="F775" s="222"/>
      <c r="G775" s="222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3.5" customHeight="1">
      <c r="A776" s="214"/>
      <c r="B776" s="222"/>
      <c r="C776" s="222"/>
      <c r="D776" s="222"/>
      <c r="E776" s="222"/>
      <c r="F776" s="222"/>
      <c r="G776" s="222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3.5" customHeight="1">
      <c r="A777" s="214"/>
      <c r="B777" s="222"/>
      <c r="C777" s="222"/>
      <c r="D777" s="222"/>
      <c r="E777" s="222"/>
      <c r="F777" s="222"/>
      <c r="G777" s="222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3.5" customHeight="1">
      <c r="A778" s="214"/>
      <c r="B778" s="222"/>
      <c r="C778" s="222"/>
      <c r="D778" s="222"/>
      <c r="E778" s="222"/>
      <c r="F778" s="222"/>
      <c r="G778" s="222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3.5" customHeight="1">
      <c r="A779" s="214"/>
      <c r="B779" s="222"/>
      <c r="C779" s="222"/>
      <c r="D779" s="222"/>
      <c r="E779" s="222"/>
      <c r="F779" s="222"/>
      <c r="G779" s="222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3.5" customHeight="1">
      <c r="A780" s="214"/>
      <c r="B780" s="222"/>
      <c r="C780" s="222"/>
      <c r="D780" s="222"/>
      <c r="E780" s="222"/>
      <c r="F780" s="222"/>
      <c r="G780" s="222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3.5" customHeight="1">
      <c r="A781" s="214"/>
      <c r="B781" s="222"/>
      <c r="C781" s="222"/>
      <c r="D781" s="222"/>
      <c r="E781" s="222"/>
      <c r="F781" s="222"/>
      <c r="G781" s="222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3.5" customHeight="1">
      <c r="A782" s="214"/>
      <c r="B782" s="222"/>
      <c r="C782" s="222"/>
      <c r="D782" s="222"/>
      <c r="E782" s="222"/>
      <c r="F782" s="222"/>
      <c r="G782" s="222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3.5" customHeight="1">
      <c r="A783" s="214"/>
      <c r="B783" s="222"/>
      <c r="C783" s="222"/>
      <c r="D783" s="222"/>
      <c r="E783" s="222"/>
      <c r="F783" s="222"/>
      <c r="G783" s="222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3.5" customHeight="1">
      <c r="A784" s="214"/>
      <c r="B784" s="222"/>
      <c r="C784" s="222"/>
      <c r="D784" s="222"/>
      <c r="E784" s="222"/>
      <c r="F784" s="222"/>
      <c r="G784" s="222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3.5" customHeight="1">
      <c r="A785" s="214"/>
      <c r="B785" s="222"/>
      <c r="C785" s="222"/>
      <c r="D785" s="222"/>
      <c r="E785" s="222"/>
      <c r="F785" s="222"/>
      <c r="G785" s="222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3.5" customHeight="1">
      <c r="A786" s="214"/>
      <c r="B786" s="222"/>
      <c r="C786" s="222"/>
      <c r="D786" s="222"/>
      <c r="E786" s="222"/>
      <c r="F786" s="222"/>
      <c r="G786" s="222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3.5" customHeight="1">
      <c r="A787" s="214"/>
      <c r="B787" s="222"/>
      <c r="C787" s="222"/>
      <c r="D787" s="222"/>
      <c r="E787" s="222"/>
      <c r="F787" s="222"/>
      <c r="G787" s="222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3.5" customHeight="1">
      <c r="A788" s="214"/>
      <c r="B788" s="222"/>
      <c r="C788" s="222"/>
      <c r="D788" s="222"/>
      <c r="E788" s="222"/>
      <c r="F788" s="222"/>
      <c r="G788" s="222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3.5" customHeight="1">
      <c r="A789" s="214"/>
      <c r="B789" s="222"/>
      <c r="C789" s="222"/>
      <c r="D789" s="222"/>
      <c r="E789" s="222"/>
      <c r="F789" s="222"/>
      <c r="G789" s="222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3.5" customHeight="1">
      <c r="A790" s="214"/>
      <c r="B790" s="222"/>
      <c r="C790" s="222"/>
      <c r="D790" s="222"/>
      <c r="E790" s="222"/>
      <c r="F790" s="222"/>
      <c r="G790" s="222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3.5" customHeight="1">
      <c r="A791" s="214"/>
      <c r="B791" s="222"/>
      <c r="C791" s="222"/>
      <c r="D791" s="222"/>
      <c r="E791" s="222"/>
      <c r="F791" s="222"/>
      <c r="G791" s="222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3.5" customHeight="1">
      <c r="A792" s="214"/>
      <c r="B792" s="222"/>
      <c r="C792" s="222"/>
      <c r="D792" s="222"/>
      <c r="E792" s="222"/>
      <c r="F792" s="222"/>
      <c r="G792" s="222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3.5" customHeight="1">
      <c r="A793" s="214"/>
      <c r="B793" s="222"/>
      <c r="C793" s="222"/>
      <c r="D793" s="222"/>
      <c r="E793" s="222"/>
      <c r="F793" s="222"/>
      <c r="G793" s="222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3.5" customHeight="1">
      <c r="A794" s="214"/>
      <c r="B794" s="222"/>
      <c r="C794" s="222"/>
      <c r="D794" s="222"/>
      <c r="E794" s="222"/>
      <c r="F794" s="222"/>
      <c r="G794" s="222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3.5" customHeight="1">
      <c r="A795" s="214"/>
      <c r="B795" s="222"/>
      <c r="C795" s="222"/>
      <c r="D795" s="222"/>
      <c r="E795" s="222"/>
      <c r="F795" s="222"/>
      <c r="G795" s="222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3.5" customHeight="1">
      <c r="A796" s="214"/>
      <c r="B796" s="222"/>
      <c r="C796" s="222"/>
      <c r="D796" s="222"/>
      <c r="E796" s="222"/>
      <c r="F796" s="222"/>
      <c r="G796" s="222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3.5" customHeight="1">
      <c r="A797" s="214"/>
      <c r="B797" s="222"/>
      <c r="C797" s="222"/>
      <c r="D797" s="222"/>
      <c r="E797" s="222"/>
      <c r="F797" s="222"/>
      <c r="G797" s="222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3.5" customHeight="1">
      <c r="A798" s="214"/>
      <c r="B798" s="222"/>
      <c r="C798" s="222"/>
      <c r="D798" s="222"/>
      <c r="E798" s="222"/>
      <c r="F798" s="222"/>
      <c r="G798" s="222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3.5" customHeight="1">
      <c r="A799" s="214"/>
      <c r="B799" s="222"/>
      <c r="C799" s="222"/>
      <c r="D799" s="222"/>
      <c r="E799" s="222"/>
      <c r="F799" s="222"/>
      <c r="G799" s="222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3.5" customHeight="1">
      <c r="A800" s="214"/>
      <c r="B800" s="222"/>
      <c r="C800" s="222"/>
      <c r="D800" s="222"/>
      <c r="E800" s="222"/>
      <c r="F800" s="222"/>
      <c r="G800" s="222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3.5" customHeight="1">
      <c r="A801" s="214"/>
      <c r="B801" s="222"/>
      <c r="C801" s="222"/>
      <c r="D801" s="222"/>
      <c r="E801" s="222"/>
      <c r="F801" s="222"/>
      <c r="G801" s="222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3.5" customHeight="1">
      <c r="A802" s="214"/>
      <c r="B802" s="222"/>
      <c r="C802" s="222"/>
      <c r="D802" s="222"/>
      <c r="E802" s="222"/>
      <c r="F802" s="222"/>
      <c r="G802" s="222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3.5" customHeight="1">
      <c r="A803" s="214"/>
      <c r="B803" s="222"/>
      <c r="C803" s="222"/>
      <c r="D803" s="222"/>
      <c r="E803" s="222"/>
      <c r="F803" s="222"/>
      <c r="G803" s="222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3.5" customHeight="1">
      <c r="A804" s="214"/>
      <c r="B804" s="222"/>
      <c r="C804" s="222"/>
      <c r="D804" s="222"/>
      <c r="E804" s="222"/>
      <c r="F804" s="222"/>
      <c r="G804" s="222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3.5" customHeight="1">
      <c r="A805" s="214"/>
      <c r="B805" s="222"/>
      <c r="C805" s="222"/>
      <c r="D805" s="222"/>
      <c r="E805" s="222"/>
      <c r="F805" s="222"/>
      <c r="G805" s="222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3.5" customHeight="1">
      <c r="A806" s="214"/>
      <c r="B806" s="222"/>
      <c r="C806" s="222"/>
      <c r="D806" s="222"/>
      <c r="E806" s="222"/>
      <c r="F806" s="222"/>
      <c r="G806" s="222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3.5" customHeight="1">
      <c r="A807" s="214"/>
      <c r="B807" s="222"/>
      <c r="C807" s="222"/>
      <c r="D807" s="222"/>
      <c r="E807" s="222"/>
      <c r="F807" s="222"/>
      <c r="G807" s="222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3.5" customHeight="1">
      <c r="A808" s="214"/>
      <c r="B808" s="222"/>
      <c r="C808" s="222"/>
      <c r="D808" s="222"/>
      <c r="E808" s="222"/>
      <c r="F808" s="222"/>
      <c r="G808" s="222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3.5" customHeight="1">
      <c r="A809" s="214"/>
      <c r="B809" s="222"/>
      <c r="C809" s="222"/>
      <c r="D809" s="222"/>
      <c r="E809" s="222"/>
      <c r="F809" s="222"/>
      <c r="G809" s="222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3.5" customHeight="1">
      <c r="A810" s="214"/>
      <c r="B810" s="222"/>
      <c r="C810" s="222"/>
      <c r="D810" s="222"/>
      <c r="E810" s="222"/>
      <c r="F810" s="222"/>
      <c r="G810" s="222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3.5" customHeight="1">
      <c r="A811" s="214"/>
      <c r="B811" s="222"/>
      <c r="C811" s="222"/>
      <c r="D811" s="222"/>
      <c r="E811" s="222"/>
      <c r="F811" s="222"/>
      <c r="G811" s="222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3.5" customHeight="1">
      <c r="A812" s="214"/>
      <c r="B812" s="222"/>
      <c r="C812" s="222"/>
      <c r="D812" s="222"/>
      <c r="E812" s="222"/>
      <c r="F812" s="222"/>
      <c r="G812" s="222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3.5" customHeight="1">
      <c r="A813" s="214"/>
      <c r="B813" s="222"/>
      <c r="C813" s="222"/>
      <c r="D813" s="222"/>
      <c r="E813" s="222"/>
      <c r="F813" s="222"/>
      <c r="G813" s="222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3.5" customHeight="1">
      <c r="A814" s="214"/>
      <c r="B814" s="222"/>
      <c r="C814" s="222"/>
      <c r="D814" s="222"/>
      <c r="E814" s="222"/>
      <c r="F814" s="222"/>
      <c r="G814" s="222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3.5" customHeight="1">
      <c r="A815" s="214"/>
      <c r="B815" s="222"/>
      <c r="C815" s="222"/>
      <c r="D815" s="222"/>
      <c r="E815" s="222"/>
      <c r="F815" s="222"/>
      <c r="G815" s="222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3.5" customHeight="1">
      <c r="A816" s="214"/>
      <c r="B816" s="222"/>
      <c r="C816" s="222"/>
      <c r="D816" s="222"/>
      <c r="E816" s="222"/>
      <c r="F816" s="222"/>
      <c r="G816" s="222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3.5" customHeight="1">
      <c r="A817" s="214"/>
      <c r="B817" s="222"/>
      <c r="C817" s="222"/>
      <c r="D817" s="222"/>
      <c r="E817" s="222"/>
      <c r="F817" s="222"/>
      <c r="G817" s="222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3.5" customHeight="1">
      <c r="A818" s="214"/>
      <c r="B818" s="222"/>
      <c r="C818" s="222"/>
      <c r="D818" s="222"/>
      <c r="E818" s="222"/>
      <c r="F818" s="222"/>
      <c r="G818" s="222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3.5" customHeight="1">
      <c r="A819" s="214"/>
      <c r="B819" s="222"/>
      <c r="C819" s="222"/>
      <c r="D819" s="222"/>
      <c r="E819" s="222"/>
      <c r="F819" s="222"/>
      <c r="G819" s="222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3.5" customHeight="1">
      <c r="A820" s="214"/>
      <c r="B820" s="222"/>
      <c r="C820" s="222"/>
      <c r="D820" s="222"/>
      <c r="E820" s="222"/>
      <c r="F820" s="222"/>
      <c r="G820" s="222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3.5" customHeight="1">
      <c r="A821" s="214"/>
      <c r="B821" s="222"/>
      <c r="C821" s="222"/>
      <c r="D821" s="222"/>
      <c r="E821" s="222"/>
      <c r="F821" s="222"/>
      <c r="G821" s="222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3.5" customHeight="1">
      <c r="A822" s="214"/>
      <c r="B822" s="222"/>
      <c r="C822" s="222"/>
      <c r="D822" s="222"/>
      <c r="E822" s="222"/>
      <c r="F822" s="222"/>
      <c r="G822" s="222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3.5" customHeight="1">
      <c r="A823" s="214"/>
      <c r="B823" s="222"/>
      <c r="C823" s="222"/>
      <c r="D823" s="222"/>
      <c r="E823" s="222"/>
      <c r="F823" s="222"/>
      <c r="G823" s="222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3.5" customHeight="1">
      <c r="A824" s="214"/>
      <c r="B824" s="222"/>
      <c r="C824" s="222"/>
      <c r="D824" s="222"/>
      <c r="E824" s="222"/>
      <c r="F824" s="222"/>
      <c r="G824" s="222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3.5" customHeight="1">
      <c r="A825" s="214"/>
      <c r="B825" s="222"/>
      <c r="C825" s="222"/>
      <c r="D825" s="222"/>
      <c r="E825" s="222"/>
      <c r="F825" s="222"/>
      <c r="G825" s="222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3.5" customHeight="1">
      <c r="A826" s="214"/>
      <c r="B826" s="222"/>
      <c r="C826" s="222"/>
      <c r="D826" s="222"/>
      <c r="E826" s="222"/>
      <c r="F826" s="222"/>
      <c r="G826" s="222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3.5" customHeight="1">
      <c r="A827" s="214"/>
      <c r="B827" s="222"/>
      <c r="C827" s="222"/>
      <c r="D827" s="222"/>
      <c r="E827" s="222"/>
      <c r="F827" s="222"/>
      <c r="G827" s="222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3.5" customHeight="1">
      <c r="A828" s="214"/>
      <c r="B828" s="222"/>
      <c r="C828" s="222"/>
      <c r="D828" s="222"/>
      <c r="E828" s="222"/>
      <c r="F828" s="222"/>
      <c r="G828" s="222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3.5" customHeight="1">
      <c r="A829" s="214"/>
      <c r="B829" s="222"/>
      <c r="C829" s="222"/>
      <c r="D829" s="222"/>
      <c r="E829" s="222"/>
      <c r="F829" s="222"/>
      <c r="G829" s="222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3.5" customHeight="1">
      <c r="A830" s="214"/>
      <c r="B830" s="222"/>
      <c r="C830" s="222"/>
      <c r="D830" s="222"/>
      <c r="E830" s="222"/>
      <c r="F830" s="222"/>
      <c r="G830" s="222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3.5" customHeight="1">
      <c r="A831" s="214"/>
      <c r="B831" s="222"/>
      <c r="C831" s="222"/>
      <c r="D831" s="222"/>
      <c r="E831" s="222"/>
      <c r="F831" s="222"/>
      <c r="G831" s="222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3.5" customHeight="1">
      <c r="A832" s="214"/>
      <c r="B832" s="222"/>
      <c r="C832" s="222"/>
      <c r="D832" s="222"/>
      <c r="E832" s="222"/>
      <c r="F832" s="222"/>
      <c r="G832" s="222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3.5" customHeight="1">
      <c r="A833" s="214"/>
      <c r="B833" s="222"/>
      <c r="C833" s="222"/>
      <c r="D833" s="222"/>
      <c r="E833" s="222"/>
      <c r="F833" s="222"/>
      <c r="G833" s="222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3.5" customHeight="1">
      <c r="A834" s="214"/>
      <c r="B834" s="222"/>
      <c r="C834" s="222"/>
      <c r="D834" s="222"/>
      <c r="E834" s="222"/>
      <c r="F834" s="222"/>
      <c r="G834" s="222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3.5" customHeight="1">
      <c r="A835" s="214"/>
      <c r="B835" s="222"/>
      <c r="C835" s="222"/>
      <c r="D835" s="222"/>
      <c r="E835" s="222"/>
      <c r="F835" s="222"/>
      <c r="G835" s="222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3.5" customHeight="1">
      <c r="A836" s="214"/>
      <c r="B836" s="222"/>
      <c r="C836" s="222"/>
      <c r="D836" s="222"/>
      <c r="E836" s="222"/>
      <c r="F836" s="222"/>
      <c r="G836" s="222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3.5" customHeight="1">
      <c r="A837" s="214"/>
      <c r="B837" s="222"/>
      <c r="C837" s="222"/>
      <c r="D837" s="222"/>
      <c r="E837" s="222"/>
      <c r="F837" s="222"/>
      <c r="G837" s="222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3.5" customHeight="1">
      <c r="A838" s="214"/>
      <c r="B838" s="222"/>
      <c r="C838" s="222"/>
      <c r="D838" s="222"/>
      <c r="E838" s="222"/>
      <c r="F838" s="222"/>
      <c r="G838" s="222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3.5" customHeight="1">
      <c r="A839" s="214"/>
      <c r="B839" s="222"/>
      <c r="C839" s="222"/>
      <c r="D839" s="222"/>
      <c r="E839" s="222"/>
      <c r="F839" s="222"/>
      <c r="G839" s="222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3.5" customHeight="1">
      <c r="A840" s="214"/>
      <c r="B840" s="222"/>
      <c r="C840" s="222"/>
      <c r="D840" s="222"/>
      <c r="E840" s="222"/>
      <c r="F840" s="222"/>
      <c r="G840" s="222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3.5" customHeight="1">
      <c r="A841" s="214"/>
      <c r="B841" s="222"/>
      <c r="C841" s="222"/>
      <c r="D841" s="222"/>
      <c r="E841" s="222"/>
      <c r="F841" s="222"/>
      <c r="G841" s="222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3.5" customHeight="1">
      <c r="A842" s="214"/>
      <c r="B842" s="222"/>
      <c r="C842" s="222"/>
      <c r="D842" s="222"/>
      <c r="E842" s="222"/>
      <c r="F842" s="222"/>
      <c r="G842" s="222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3.5" customHeight="1">
      <c r="A843" s="214"/>
      <c r="B843" s="222"/>
      <c r="C843" s="222"/>
      <c r="D843" s="222"/>
      <c r="E843" s="222"/>
      <c r="F843" s="222"/>
      <c r="G843" s="222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3.5" customHeight="1">
      <c r="A844" s="214"/>
      <c r="B844" s="222"/>
      <c r="C844" s="222"/>
      <c r="D844" s="222"/>
      <c r="E844" s="222"/>
      <c r="F844" s="222"/>
      <c r="G844" s="222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3.5" customHeight="1">
      <c r="A845" s="214"/>
      <c r="B845" s="222"/>
      <c r="C845" s="222"/>
      <c r="D845" s="222"/>
      <c r="E845" s="222"/>
      <c r="F845" s="222"/>
      <c r="G845" s="222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3.5" customHeight="1">
      <c r="A846" s="214"/>
      <c r="B846" s="222"/>
      <c r="C846" s="222"/>
      <c r="D846" s="222"/>
      <c r="E846" s="222"/>
      <c r="F846" s="222"/>
      <c r="G846" s="222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3.5" customHeight="1">
      <c r="A847" s="214"/>
      <c r="B847" s="222"/>
      <c r="C847" s="222"/>
      <c r="D847" s="222"/>
      <c r="E847" s="222"/>
      <c r="F847" s="222"/>
      <c r="G847" s="222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3.5" customHeight="1">
      <c r="A848" s="214"/>
      <c r="B848" s="222"/>
      <c r="C848" s="222"/>
      <c r="D848" s="222"/>
      <c r="E848" s="222"/>
      <c r="F848" s="222"/>
      <c r="G848" s="222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3.5" customHeight="1">
      <c r="A849" s="214"/>
      <c r="B849" s="222"/>
      <c r="C849" s="222"/>
      <c r="D849" s="222"/>
      <c r="E849" s="222"/>
      <c r="F849" s="222"/>
      <c r="G849" s="222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3.5" customHeight="1">
      <c r="A850" s="214"/>
      <c r="B850" s="222"/>
      <c r="C850" s="222"/>
      <c r="D850" s="222"/>
      <c r="E850" s="222"/>
      <c r="F850" s="222"/>
      <c r="G850" s="222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3.5" customHeight="1">
      <c r="A851" s="214"/>
      <c r="B851" s="222"/>
      <c r="C851" s="222"/>
      <c r="D851" s="222"/>
      <c r="E851" s="222"/>
      <c r="F851" s="222"/>
      <c r="G851" s="222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3.5" customHeight="1">
      <c r="A852" s="214"/>
      <c r="B852" s="222"/>
      <c r="C852" s="222"/>
      <c r="D852" s="222"/>
      <c r="E852" s="222"/>
      <c r="F852" s="222"/>
      <c r="G852" s="222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3.5" customHeight="1">
      <c r="A853" s="214"/>
      <c r="B853" s="222"/>
      <c r="C853" s="222"/>
      <c r="D853" s="222"/>
      <c r="E853" s="222"/>
      <c r="F853" s="222"/>
      <c r="G853" s="222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3.5" customHeight="1">
      <c r="A854" s="214"/>
      <c r="B854" s="222"/>
      <c r="C854" s="222"/>
      <c r="D854" s="222"/>
      <c r="E854" s="222"/>
      <c r="F854" s="222"/>
      <c r="G854" s="222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3.5" customHeight="1">
      <c r="A855" s="214"/>
      <c r="B855" s="222"/>
      <c r="C855" s="222"/>
      <c r="D855" s="222"/>
      <c r="E855" s="222"/>
      <c r="F855" s="222"/>
      <c r="G855" s="222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3.5" customHeight="1">
      <c r="A856" s="214"/>
      <c r="B856" s="222"/>
      <c r="C856" s="222"/>
      <c r="D856" s="222"/>
      <c r="E856" s="222"/>
      <c r="F856" s="222"/>
      <c r="G856" s="222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3.5" customHeight="1">
      <c r="A857" s="214"/>
      <c r="B857" s="222"/>
      <c r="C857" s="222"/>
      <c r="D857" s="222"/>
      <c r="E857" s="222"/>
      <c r="F857" s="222"/>
      <c r="G857" s="222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3.5" customHeight="1">
      <c r="A858" s="214"/>
      <c r="B858" s="222"/>
      <c r="C858" s="222"/>
      <c r="D858" s="222"/>
      <c r="E858" s="222"/>
      <c r="F858" s="222"/>
      <c r="G858" s="222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3.5" customHeight="1">
      <c r="A859" s="214"/>
      <c r="B859" s="222"/>
      <c r="C859" s="222"/>
      <c r="D859" s="222"/>
      <c r="E859" s="222"/>
      <c r="F859" s="222"/>
      <c r="G859" s="222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3.5" customHeight="1">
      <c r="A860" s="214"/>
      <c r="B860" s="222"/>
      <c r="C860" s="222"/>
      <c r="D860" s="222"/>
      <c r="E860" s="222"/>
      <c r="F860" s="222"/>
      <c r="G860" s="222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3.5" customHeight="1">
      <c r="A861" s="214"/>
      <c r="B861" s="222"/>
      <c r="C861" s="222"/>
      <c r="D861" s="222"/>
      <c r="E861" s="222"/>
      <c r="F861" s="222"/>
      <c r="G861" s="222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3.5" customHeight="1">
      <c r="A862" s="214"/>
      <c r="B862" s="222"/>
      <c r="C862" s="222"/>
      <c r="D862" s="222"/>
      <c r="E862" s="222"/>
      <c r="F862" s="222"/>
      <c r="G862" s="222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3.5" customHeight="1">
      <c r="A863" s="214"/>
      <c r="B863" s="222"/>
      <c r="C863" s="222"/>
      <c r="D863" s="222"/>
      <c r="E863" s="222"/>
      <c r="F863" s="222"/>
      <c r="G863" s="222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3.5" customHeight="1">
      <c r="A864" s="214"/>
      <c r="B864" s="222"/>
      <c r="C864" s="222"/>
      <c r="D864" s="222"/>
      <c r="E864" s="222"/>
      <c r="F864" s="222"/>
      <c r="G864" s="222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3.5" customHeight="1">
      <c r="A865" s="214"/>
      <c r="B865" s="222"/>
      <c r="C865" s="222"/>
      <c r="D865" s="222"/>
      <c r="E865" s="222"/>
      <c r="F865" s="222"/>
      <c r="G865" s="222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3.5" customHeight="1">
      <c r="A866" s="214"/>
      <c r="B866" s="222"/>
      <c r="C866" s="222"/>
      <c r="D866" s="222"/>
      <c r="E866" s="222"/>
      <c r="F866" s="222"/>
      <c r="G866" s="222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3.5" customHeight="1">
      <c r="A867" s="214"/>
      <c r="B867" s="222"/>
      <c r="C867" s="222"/>
      <c r="D867" s="222"/>
      <c r="E867" s="222"/>
      <c r="F867" s="222"/>
      <c r="G867" s="222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3.5" customHeight="1">
      <c r="A868" s="214"/>
      <c r="B868" s="222"/>
      <c r="C868" s="222"/>
      <c r="D868" s="222"/>
      <c r="E868" s="222"/>
      <c r="F868" s="222"/>
      <c r="G868" s="222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3.5" customHeight="1">
      <c r="A869" s="214"/>
      <c r="B869" s="222"/>
      <c r="C869" s="222"/>
      <c r="D869" s="222"/>
      <c r="E869" s="222"/>
      <c r="F869" s="222"/>
      <c r="G869" s="222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3.5" customHeight="1">
      <c r="A870" s="214"/>
      <c r="B870" s="222"/>
      <c r="C870" s="222"/>
      <c r="D870" s="222"/>
      <c r="E870" s="222"/>
      <c r="F870" s="222"/>
      <c r="G870" s="222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3.5" customHeight="1">
      <c r="A871" s="214"/>
      <c r="B871" s="222"/>
      <c r="C871" s="222"/>
      <c r="D871" s="222"/>
      <c r="E871" s="222"/>
      <c r="F871" s="222"/>
      <c r="G871" s="222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3.5" customHeight="1">
      <c r="A872" s="214"/>
      <c r="B872" s="222"/>
      <c r="C872" s="222"/>
      <c r="D872" s="222"/>
      <c r="E872" s="222"/>
      <c r="F872" s="222"/>
      <c r="G872" s="222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3.5" customHeight="1">
      <c r="A873" s="214"/>
      <c r="B873" s="222"/>
      <c r="C873" s="222"/>
      <c r="D873" s="222"/>
      <c r="E873" s="222"/>
      <c r="F873" s="222"/>
      <c r="G873" s="222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3.5" customHeight="1">
      <c r="A874" s="214"/>
      <c r="B874" s="222"/>
      <c r="C874" s="222"/>
      <c r="D874" s="222"/>
      <c r="E874" s="222"/>
      <c r="F874" s="222"/>
      <c r="G874" s="222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3.5" customHeight="1">
      <c r="A875" s="214"/>
      <c r="B875" s="222"/>
      <c r="C875" s="222"/>
      <c r="D875" s="222"/>
      <c r="E875" s="222"/>
      <c r="F875" s="222"/>
      <c r="G875" s="222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3.5" customHeight="1">
      <c r="A876" s="214"/>
      <c r="B876" s="222"/>
      <c r="C876" s="222"/>
      <c r="D876" s="222"/>
      <c r="E876" s="222"/>
      <c r="F876" s="222"/>
      <c r="G876" s="222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3.5" customHeight="1">
      <c r="A877" s="214"/>
      <c r="B877" s="222"/>
      <c r="C877" s="222"/>
      <c r="D877" s="222"/>
      <c r="E877" s="222"/>
      <c r="F877" s="222"/>
      <c r="G877" s="222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3.5" customHeight="1">
      <c r="A878" s="214"/>
      <c r="B878" s="222"/>
      <c r="C878" s="222"/>
      <c r="D878" s="222"/>
      <c r="E878" s="222"/>
      <c r="F878" s="222"/>
      <c r="G878" s="222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3.5" customHeight="1">
      <c r="A879" s="214"/>
      <c r="B879" s="222"/>
      <c r="C879" s="222"/>
      <c r="D879" s="222"/>
      <c r="E879" s="222"/>
      <c r="F879" s="222"/>
      <c r="G879" s="222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3.5" customHeight="1">
      <c r="A880" s="214"/>
      <c r="B880" s="222"/>
      <c r="C880" s="222"/>
      <c r="D880" s="222"/>
      <c r="E880" s="222"/>
      <c r="F880" s="222"/>
      <c r="G880" s="222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3.5" customHeight="1">
      <c r="A881" s="214"/>
      <c r="B881" s="222"/>
      <c r="C881" s="222"/>
      <c r="D881" s="222"/>
      <c r="E881" s="222"/>
      <c r="F881" s="222"/>
      <c r="G881" s="222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3.5" customHeight="1">
      <c r="A882" s="214"/>
      <c r="B882" s="222"/>
      <c r="C882" s="222"/>
      <c r="D882" s="222"/>
      <c r="E882" s="222"/>
      <c r="F882" s="222"/>
      <c r="G882" s="222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3.5" customHeight="1">
      <c r="A883" s="214"/>
      <c r="B883" s="222"/>
      <c r="C883" s="222"/>
      <c r="D883" s="222"/>
      <c r="E883" s="222"/>
      <c r="F883" s="222"/>
      <c r="G883" s="222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3.5" customHeight="1">
      <c r="A884" s="214"/>
      <c r="B884" s="222"/>
      <c r="C884" s="222"/>
      <c r="D884" s="222"/>
      <c r="E884" s="222"/>
      <c r="F884" s="222"/>
      <c r="G884" s="222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3.5" customHeight="1">
      <c r="A885" s="214"/>
      <c r="B885" s="222"/>
      <c r="C885" s="222"/>
      <c r="D885" s="222"/>
      <c r="E885" s="222"/>
      <c r="F885" s="222"/>
      <c r="G885" s="222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3.5" customHeight="1">
      <c r="A886" s="214"/>
      <c r="B886" s="222"/>
      <c r="C886" s="222"/>
      <c r="D886" s="222"/>
      <c r="E886" s="222"/>
      <c r="F886" s="222"/>
      <c r="G886" s="222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3.5" customHeight="1">
      <c r="A887" s="214"/>
      <c r="B887" s="222"/>
      <c r="C887" s="222"/>
      <c r="D887" s="222"/>
      <c r="E887" s="222"/>
      <c r="F887" s="222"/>
      <c r="G887" s="222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3.5" customHeight="1">
      <c r="A888" s="214"/>
      <c r="B888" s="222"/>
      <c r="C888" s="222"/>
      <c r="D888" s="222"/>
      <c r="E888" s="222"/>
      <c r="F888" s="222"/>
      <c r="G888" s="222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3.5" customHeight="1">
      <c r="A889" s="214"/>
      <c r="B889" s="222"/>
      <c r="C889" s="222"/>
      <c r="D889" s="222"/>
      <c r="E889" s="222"/>
      <c r="F889" s="222"/>
      <c r="G889" s="222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3.5" customHeight="1">
      <c r="A890" s="214"/>
      <c r="B890" s="222"/>
      <c r="C890" s="222"/>
      <c r="D890" s="222"/>
      <c r="E890" s="222"/>
      <c r="F890" s="222"/>
      <c r="G890" s="222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3.5" customHeight="1">
      <c r="A891" s="214"/>
      <c r="B891" s="222"/>
      <c r="C891" s="222"/>
      <c r="D891" s="222"/>
      <c r="E891" s="222"/>
      <c r="F891" s="222"/>
      <c r="G891" s="222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3.5" customHeight="1">
      <c r="A892" s="214"/>
      <c r="B892" s="222"/>
      <c r="C892" s="222"/>
      <c r="D892" s="222"/>
      <c r="E892" s="222"/>
      <c r="F892" s="222"/>
      <c r="G892" s="222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3.5" customHeight="1">
      <c r="A893" s="214"/>
      <c r="B893" s="222"/>
      <c r="C893" s="222"/>
      <c r="D893" s="222"/>
      <c r="E893" s="222"/>
      <c r="F893" s="222"/>
      <c r="G893" s="222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3.5" customHeight="1">
      <c r="A894" s="214"/>
      <c r="B894" s="222"/>
      <c r="C894" s="222"/>
      <c r="D894" s="222"/>
      <c r="E894" s="222"/>
      <c r="F894" s="222"/>
      <c r="G894" s="222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3.5" customHeight="1">
      <c r="A895" s="214"/>
      <c r="B895" s="222"/>
      <c r="C895" s="222"/>
      <c r="D895" s="222"/>
      <c r="E895" s="222"/>
      <c r="F895" s="222"/>
      <c r="G895" s="222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3.5" customHeight="1">
      <c r="A896" s="214"/>
      <c r="B896" s="222"/>
      <c r="C896" s="222"/>
      <c r="D896" s="222"/>
      <c r="E896" s="222"/>
      <c r="F896" s="222"/>
      <c r="G896" s="222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3.5" customHeight="1">
      <c r="A897" s="214"/>
      <c r="B897" s="222"/>
      <c r="C897" s="222"/>
      <c r="D897" s="222"/>
      <c r="E897" s="222"/>
      <c r="F897" s="222"/>
      <c r="G897" s="222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3.5" customHeight="1">
      <c r="A898" s="214"/>
      <c r="B898" s="222"/>
      <c r="C898" s="222"/>
      <c r="D898" s="222"/>
      <c r="E898" s="222"/>
      <c r="F898" s="222"/>
      <c r="G898" s="222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3.5" customHeight="1">
      <c r="A899" s="214"/>
      <c r="B899" s="222"/>
      <c r="C899" s="222"/>
      <c r="D899" s="222"/>
      <c r="E899" s="222"/>
      <c r="F899" s="222"/>
      <c r="G899" s="222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3.5" customHeight="1">
      <c r="A900" s="214"/>
      <c r="B900" s="222"/>
      <c r="C900" s="222"/>
      <c r="D900" s="222"/>
      <c r="E900" s="222"/>
      <c r="F900" s="222"/>
      <c r="G900" s="222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3.5" customHeight="1">
      <c r="A901" s="214"/>
      <c r="B901" s="222"/>
      <c r="C901" s="222"/>
      <c r="D901" s="222"/>
      <c r="E901" s="222"/>
      <c r="F901" s="222"/>
      <c r="G901" s="222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3.5" customHeight="1">
      <c r="A902" s="214"/>
      <c r="B902" s="222"/>
      <c r="C902" s="222"/>
      <c r="D902" s="222"/>
      <c r="E902" s="222"/>
      <c r="F902" s="222"/>
      <c r="G902" s="222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3.5" customHeight="1">
      <c r="A903" s="214"/>
      <c r="B903" s="222"/>
      <c r="C903" s="222"/>
      <c r="D903" s="222"/>
      <c r="E903" s="222"/>
      <c r="F903" s="222"/>
      <c r="G903" s="222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3.5" customHeight="1">
      <c r="A904" s="214"/>
      <c r="B904" s="222"/>
      <c r="C904" s="222"/>
      <c r="D904" s="222"/>
      <c r="E904" s="222"/>
      <c r="F904" s="222"/>
      <c r="G904" s="222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3.5" customHeight="1">
      <c r="A905" s="214"/>
      <c r="B905" s="222"/>
      <c r="C905" s="222"/>
      <c r="D905" s="222"/>
      <c r="E905" s="222"/>
      <c r="F905" s="222"/>
      <c r="G905" s="222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3.5" customHeight="1">
      <c r="A906" s="214"/>
      <c r="B906" s="222"/>
      <c r="C906" s="222"/>
      <c r="D906" s="222"/>
      <c r="E906" s="222"/>
      <c r="F906" s="222"/>
      <c r="G906" s="222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3.5" customHeight="1">
      <c r="A907" s="214"/>
      <c r="B907" s="222"/>
      <c r="C907" s="222"/>
      <c r="D907" s="222"/>
      <c r="E907" s="222"/>
      <c r="F907" s="222"/>
      <c r="G907" s="222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3.5" customHeight="1">
      <c r="A908" s="214"/>
      <c r="B908" s="222"/>
      <c r="C908" s="222"/>
      <c r="D908" s="222"/>
      <c r="E908" s="222"/>
      <c r="F908" s="222"/>
      <c r="G908" s="222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3.5" customHeight="1">
      <c r="A909" s="214"/>
      <c r="B909" s="222"/>
      <c r="C909" s="222"/>
      <c r="D909" s="222"/>
      <c r="E909" s="222"/>
      <c r="F909" s="222"/>
      <c r="G909" s="222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3.5" customHeight="1">
      <c r="A910" s="214"/>
      <c r="B910" s="222"/>
      <c r="C910" s="222"/>
      <c r="D910" s="222"/>
      <c r="E910" s="222"/>
      <c r="F910" s="222"/>
      <c r="G910" s="222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3.5" customHeight="1">
      <c r="A911" s="214"/>
      <c r="B911" s="222"/>
      <c r="C911" s="222"/>
      <c r="D911" s="222"/>
      <c r="E911" s="222"/>
      <c r="F911" s="222"/>
      <c r="G911" s="222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3.5" customHeight="1">
      <c r="A912" s="214"/>
      <c r="B912" s="222"/>
      <c r="C912" s="222"/>
      <c r="D912" s="222"/>
      <c r="E912" s="222"/>
      <c r="F912" s="222"/>
      <c r="G912" s="222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3.5" customHeight="1">
      <c r="A913" s="214"/>
      <c r="B913" s="222"/>
      <c r="C913" s="222"/>
      <c r="D913" s="222"/>
      <c r="E913" s="222"/>
      <c r="F913" s="222"/>
      <c r="G913" s="222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3.5" customHeight="1">
      <c r="A914" s="214"/>
      <c r="B914" s="222"/>
      <c r="C914" s="222"/>
      <c r="D914" s="222"/>
      <c r="E914" s="222"/>
      <c r="F914" s="222"/>
      <c r="G914" s="222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3.5" customHeight="1">
      <c r="A915" s="214"/>
      <c r="B915" s="222"/>
      <c r="C915" s="222"/>
      <c r="D915" s="222"/>
      <c r="E915" s="222"/>
      <c r="F915" s="222"/>
      <c r="G915" s="222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3.5" customHeight="1">
      <c r="A916" s="214"/>
      <c r="B916" s="222"/>
      <c r="C916" s="222"/>
      <c r="D916" s="222"/>
      <c r="E916" s="222"/>
      <c r="F916" s="222"/>
      <c r="G916" s="222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3.5" customHeight="1">
      <c r="A917" s="214"/>
      <c r="B917" s="222"/>
      <c r="C917" s="222"/>
      <c r="D917" s="222"/>
      <c r="E917" s="222"/>
      <c r="F917" s="222"/>
      <c r="G917" s="222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3.5" customHeight="1">
      <c r="A918" s="214"/>
      <c r="B918" s="222"/>
      <c r="C918" s="222"/>
      <c r="D918" s="222"/>
      <c r="E918" s="222"/>
      <c r="F918" s="222"/>
      <c r="G918" s="222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3.5" customHeight="1">
      <c r="A919" s="214"/>
      <c r="B919" s="222"/>
      <c r="C919" s="222"/>
      <c r="D919" s="222"/>
      <c r="E919" s="222"/>
      <c r="F919" s="222"/>
      <c r="G919" s="222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3.5" customHeight="1">
      <c r="A920" s="214"/>
      <c r="B920" s="222"/>
      <c r="C920" s="222"/>
      <c r="D920" s="222"/>
      <c r="E920" s="222"/>
      <c r="F920" s="222"/>
      <c r="G920" s="222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3.5" customHeight="1">
      <c r="A921" s="214"/>
      <c r="B921" s="222"/>
      <c r="C921" s="222"/>
      <c r="D921" s="222"/>
      <c r="E921" s="222"/>
      <c r="F921" s="222"/>
      <c r="G921" s="222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3.5" customHeight="1">
      <c r="A922" s="214"/>
      <c r="B922" s="222"/>
      <c r="C922" s="222"/>
      <c r="D922" s="222"/>
      <c r="E922" s="222"/>
      <c r="F922" s="222"/>
      <c r="G922" s="222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3.5" customHeight="1">
      <c r="A923" s="214"/>
      <c r="B923" s="222"/>
      <c r="C923" s="222"/>
      <c r="D923" s="222"/>
      <c r="E923" s="222"/>
      <c r="F923" s="222"/>
      <c r="G923" s="222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3.5" customHeight="1">
      <c r="A924" s="214"/>
      <c r="B924" s="222"/>
      <c r="C924" s="222"/>
      <c r="D924" s="222"/>
      <c r="E924" s="222"/>
      <c r="F924" s="222"/>
      <c r="G924" s="222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3.5" customHeight="1">
      <c r="A925" s="214"/>
      <c r="B925" s="222"/>
      <c r="C925" s="222"/>
      <c r="D925" s="222"/>
      <c r="E925" s="222"/>
      <c r="F925" s="222"/>
      <c r="G925" s="222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3.5" customHeight="1">
      <c r="A926" s="214"/>
      <c r="B926" s="222"/>
      <c r="C926" s="222"/>
      <c r="D926" s="222"/>
      <c r="E926" s="222"/>
      <c r="F926" s="222"/>
      <c r="G926" s="222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3.5" customHeight="1">
      <c r="A927" s="214"/>
      <c r="B927" s="222"/>
      <c r="C927" s="222"/>
      <c r="D927" s="222"/>
      <c r="E927" s="222"/>
      <c r="F927" s="222"/>
      <c r="G927" s="222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3.5" customHeight="1">
      <c r="A928" s="214"/>
      <c r="B928" s="222"/>
      <c r="C928" s="222"/>
      <c r="D928" s="222"/>
      <c r="E928" s="222"/>
      <c r="F928" s="222"/>
      <c r="G928" s="222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3.5" customHeight="1">
      <c r="A929" s="214"/>
      <c r="B929" s="222"/>
      <c r="C929" s="222"/>
      <c r="D929" s="222"/>
      <c r="E929" s="222"/>
      <c r="F929" s="222"/>
      <c r="G929" s="222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3.5" customHeight="1">
      <c r="A930" s="214"/>
      <c r="B930" s="222"/>
      <c r="C930" s="222"/>
      <c r="D930" s="222"/>
      <c r="E930" s="222"/>
      <c r="F930" s="222"/>
      <c r="G930" s="222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3.5" customHeight="1">
      <c r="A931" s="214"/>
      <c r="B931" s="222"/>
      <c r="C931" s="222"/>
      <c r="D931" s="222"/>
      <c r="E931" s="222"/>
      <c r="F931" s="222"/>
      <c r="G931" s="222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3.5" customHeight="1">
      <c r="A932" s="214"/>
      <c r="B932" s="222"/>
      <c r="C932" s="222"/>
      <c r="D932" s="222"/>
      <c r="E932" s="222"/>
      <c r="F932" s="222"/>
      <c r="G932" s="222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3.5" customHeight="1">
      <c r="A933" s="214"/>
      <c r="B933" s="222"/>
      <c r="C933" s="222"/>
      <c r="D933" s="222"/>
      <c r="E933" s="222"/>
      <c r="F933" s="222"/>
      <c r="G933" s="222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3.5" customHeight="1">
      <c r="A934" s="214"/>
      <c r="B934" s="222"/>
      <c r="C934" s="222"/>
      <c r="D934" s="222"/>
      <c r="E934" s="222"/>
      <c r="F934" s="222"/>
      <c r="G934" s="222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3.5" customHeight="1">
      <c r="A935" s="214"/>
      <c r="B935" s="222"/>
      <c r="C935" s="222"/>
      <c r="D935" s="222"/>
      <c r="E935" s="222"/>
      <c r="F935" s="222"/>
      <c r="G935" s="222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3.5" customHeight="1">
      <c r="A936" s="214"/>
      <c r="B936" s="222"/>
      <c r="C936" s="222"/>
      <c r="D936" s="222"/>
      <c r="E936" s="222"/>
      <c r="F936" s="222"/>
      <c r="G936" s="222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3.5" customHeight="1">
      <c r="A937" s="214"/>
      <c r="B937" s="222"/>
      <c r="C937" s="222"/>
      <c r="D937" s="222"/>
      <c r="E937" s="222"/>
      <c r="F937" s="222"/>
      <c r="G937" s="222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3.5" customHeight="1">
      <c r="A938" s="214"/>
      <c r="B938" s="222"/>
      <c r="C938" s="222"/>
      <c r="D938" s="222"/>
      <c r="E938" s="222"/>
      <c r="F938" s="222"/>
      <c r="G938" s="222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3.5" customHeight="1">
      <c r="A939" s="214"/>
      <c r="B939" s="222"/>
      <c r="C939" s="222"/>
      <c r="D939" s="222"/>
      <c r="E939" s="222"/>
      <c r="F939" s="222"/>
      <c r="G939" s="222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3.5" customHeight="1">
      <c r="A940" s="214"/>
      <c r="B940" s="222"/>
      <c r="C940" s="222"/>
      <c r="D940" s="222"/>
      <c r="E940" s="222"/>
      <c r="F940" s="222"/>
      <c r="G940" s="222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3.5" customHeight="1">
      <c r="A941" s="214"/>
      <c r="B941" s="222"/>
      <c r="C941" s="222"/>
      <c r="D941" s="222"/>
      <c r="E941" s="222"/>
      <c r="F941" s="222"/>
      <c r="G941" s="222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3.5" customHeight="1">
      <c r="A942" s="214"/>
      <c r="B942" s="222"/>
      <c r="C942" s="222"/>
      <c r="D942" s="222"/>
      <c r="E942" s="222"/>
      <c r="F942" s="222"/>
      <c r="G942" s="222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3.5" customHeight="1">
      <c r="A943" s="214"/>
      <c r="B943" s="222"/>
      <c r="C943" s="222"/>
      <c r="D943" s="222"/>
      <c r="E943" s="222"/>
      <c r="F943" s="222"/>
      <c r="G943" s="222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3.5" customHeight="1">
      <c r="A944" s="214"/>
      <c r="B944" s="222"/>
      <c r="C944" s="222"/>
      <c r="D944" s="222"/>
      <c r="E944" s="222"/>
      <c r="F944" s="222"/>
      <c r="G944" s="222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3.5" customHeight="1">
      <c r="A945" s="214"/>
      <c r="B945" s="222"/>
      <c r="C945" s="222"/>
      <c r="D945" s="222"/>
      <c r="E945" s="222"/>
      <c r="F945" s="222"/>
      <c r="G945" s="222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3.5" customHeight="1">
      <c r="A946" s="214"/>
      <c r="B946" s="222"/>
      <c r="C946" s="222"/>
      <c r="D946" s="222"/>
      <c r="E946" s="222"/>
      <c r="F946" s="222"/>
      <c r="G946" s="222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3.5" customHeight="1">
      <c r="A947" s="214"/>
      <c r="B947" s="222"/>
      <c r="C947" s="222"/>
      <c r="D947" s="222"/>
      <c r="E947" s="222"/>
      <c r="F947" s="222"/>
      <c r="G947" s="222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3.5" customHeight="1">
      <c r="A948" s="214"/>
      <c r="B948" s="222"/>
      <c r="C948" s="222"/>
      <c r="D948" s="222"/>
      <c r="E948" s="222"/>
      <c r="F948" s="222"/>
      <c r="G948" s="222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3.5" customHeight="1">
      <c r="A949" s="214"/>
      <c r="B949" s="222"/>
      <c r="C949" s="222"/>
      <c r="D949" s="222"/>
      <c r="E949" s="222"/>
      <c r="F949" s="222"/>
      <c r="G949" s="222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3.5" customHeight="1">
      <c r="A950" s="214"/>
      <c r="B950" s="222"/>
      <c r="C950" s="222"/>
      <c r="D950" s="222"/>
      <c r="E950" s="222"/>
      <c r="F950" s="222"/>
      <c r="G950" s="222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3.5" customHeight="1">
      <c r="A951" s="214"/>
      <c r="B951" s="222"/>
      <c r="C951" s="222"/>
      <c r="D951" s="222"/>
      <c r="E951" s="222"/>
      <c r="F951" s="222"/>
      <c r="G951" s="222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3.5" customHeight="1">
      <c r="A952" s="214"/>
      <c r="B952" s="222"/>
      <c r="C952" s="222"/>
      <c r="D952" s="222"/>
      <c r="E952" s="222"/>
      <c r="F952" s="222"/>
      <c r="G952" s="222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3.5" customHeight="1">
      <c r="A953" s="214"/>
      <c r="B953" s="222"/>
      <c r="C953" s="222"/>
      <c r="D953" s="222"/>
      <c r="E953" s="222"/>
      <c r="F953" s="222"/>
      <c r="G953" s="222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3.5" customHeight="1">
      <c r="A954" s="214"/>
      <c r="B954" s="222"/>
      <c r="C954" s="222"/>
      <c r="D954" s="222"/>
      <c r="E954" s="222"/>
      <c r="F954" s="222"/>
      <c r="G954" s="222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3.5" customHeight="1">
      <c r="A955" s="214"/>
      <c r="B955" s="222"/>
      <c r="C955" s="222"/>
      <c r="D955" s="222"/>
      <c r="E955" s="222"/>
      <c r="F955" s="222"/>
      <c r="G955" s="222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3.5" customHeight="1">
      <c r="A956" s="214"/>
      <c r="B956" s="222"/>
      <c r="C956" s="222"/>
      <c r="D956" s="222"/>
      <c r="E956" s="222"/>
      <c r="F956" s="222"/>
      <c r="G956" s="222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3.5" customHeight="1">
      <c r="A957" s="214"/>
      <c r="B957" s="222"/>
      <c r="C957" s="222"/>
      <c r="D957" s="222"/>
      <c r="E957" s="222"/>
      <c r="F957" s="222"/>
      <c r="G957" s="222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3.5" customHeight="1">
      <c r="A958" s="214"/>
      <c r="B958" s="222"/>
      <c r="C958" s="222"/>
      <c r="D958" s="222"/>
      <c r="E958" s="222"/>
      <c r="F958" s="222"/>
      <c r="G958" s="222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3.5" customHeight="1">
      <c r="A959" s="214"/>
      <c r="B959" s="222"/>
      <c r="C959" s="222"/>
      <c r="D959" s="222"/>
      <c r="E959" s="222"/>
      <c r="F959" s="222"/>
      <c r="G959" s="222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3.5" customHeight="1">
      <c r="A960" s="214"/>
      <c r="B960" s="222"/>
      <c r="C960" s="222"/>
      <c r="D960" s="222"/>
      <c r="E960" s="222"/>
      <c r="F960" s="222"/>
      <c r="G960" s="222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3.5" customHeight="1">
      <c r="A961" s="214"/>
      <c r="B961" s="222"/>
      <c r="C961" s="222"/>
      <c r="D961" s="222"/>
      <c r="E961" s="222"/>
      <c r="F961" s="222"/>
      <c r="G961" s="222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3.5" customHeight="1">
      <c r="A962" s="214"/>
      <c r="B962" s="222"/>
      <c r="C962" s="222"/>
      <c r="D962" s="222"/>
      <c r="E962" s="222"/>
      <c r="F962" s="222"/>
      <c r="G962" s="222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3.5" customHeight="1">
      <c r="A963" s="214"/>
      <c r="B963" s="222"/>
      <c r="C963" s="222"/>
      <c r="D963" s="222"/>
      <c r="E963" s="222"/>
      <c r="F963" s="222"/>
      <c r="G963" s="222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3.5" customHeight="1">
      <c r="A964" s="214"/>
      <c r="B964" s="222"/>
      <c r="C964" s="222"/>
      <c r="D964" s="222"/>
      <c r="E964" s="222"/>
      <c r="F964" s="222"/>
      <c r="G964" s="222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3.5" customHeight="1">
      <c r="A965" s="214"/>
      <c r="B965" s="222"/>
      <c r="C965" s="222"/>
      <c r="D965" s="222"/>
      <c r="E965" s="222"/>
      <c r="F965" s="222"/>
      <c r="G965" s="222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3.5" customHeight="1">
      <c r="A966" s="214"/>
      <c r="B966" s="222"/>
      <c r="C966" s="222"/>
      <c r="D966" s="222"/>
      <c r="E966" s="222"/>
      <c r="F966" s="222"/>
      <c r="G966" s="222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3.5" customHeight="1">
      <c r="A967" s="214"/>
      <c r="B967" s="222"/>
      <c r="C967" s="222"/>
      <c r="D967" s="222"/>
      <c r="E967" s="222"/>
      <c r="F967" s="222"/>
      <c r="G967" s="222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3.5" customHeight="1">
      <c r="A968" s="214"/>
      <c r="B968" s="222"/>
      <c r="C968" s="222"/>
      <c r="D968" s="222"/>
      <c r="E968" s="222"/>
      <c r="F968" s="222"/>
      <c r="G968" s="222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3.5" customHeight="1">
      <c r="A969" s="214"/>
      <c r="B969" s="222"/>
      <c r="C969" s="222"/>
      <c r="D969" s="222"/>
      <c r="E969" s="222"/>
      <c r="F969" s="222"/>
      <c r="G969" s="222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3.5" customHeight="1">
      <c r="A970" s="214"/>
      <c r="B970" s="222"/>
      <c r="C970" s="222"/>
      <c r="D970" s="222"/>
      <c r="E970" s="222"/>
      <c r="F970" s="222"/>
      <c r="G970" s="222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3.5" customHeight="1">
      <c r="A971" s="214"/>
      <c r="B971" s="222"/>
      <c r="C971" s="222"/>
      <c r="D971" s="222"/>
      <c r="E971" s="222"/>
      <c r="F971" s="222"/>
      <c r="G971" s="222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3.5" customHeight="1">
      <c r="A972" s="214"/>
      <c r="B972" s="222"/>
      <c r="C972" s="222"/>
      <c r="D972" s="222"/>
      <c r="E972" s="222"/>
      <c r="F972" s="222"/>
      <c r="G972" s="222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3.5" customHeight="1">
      <c r="A973" s="214"/>
      <c r="B973" s="222"/>
      <c r="C973" s="222"/>
      <c r="D973" s="222"/>
      <c r="E973" s="222"/>
      <c r="F973" s="222"/>
      <c r="G973" s="222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3.5" customHeight="1">
      <c r="A974" s="214"/>
      <c r="B974" s="222"/>
      <c r="C974" s="222"/>
      <c r="D974" s="222"/>
      <c r="E974" s="222"/>
      <c r="F974" s="222"/>
      <c r="G974" s="222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3.5" customHeight="1">
      <c r="A975" s="214"/>
      <c r="B975" s="222"/>
      <c r="C975" s="222"/>
      <c r="D975" s="222"/>
      <c r="E975" s="222"/>
      <c r="F975" s="222"/>
      <c r="G975" s="222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3.5" customHeight="1">
      <c r="A976" s="214"/>
      <c r="B976" s="222"/>
      <c r="C976" s="222"/>
      <c r="D976" s="222"/>
      <c r="E976" s="222"/>
      <c r="F976" s="222"/>
      <c r="G976" s="222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3.5" customHeight="1">
      <c r="A977" s="214"/>
      <c r="B977" s="222"/>
      <c r="C977" s="222"/>
      <c r="D977" s="222"/>
      <c r="E977" s="222"/>
      <c r="F977" s="222"/>
      <c r="G977" s="222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3.5" customHeight="1">
      <c r="A978" s="214"/>
      <c r="B978" s="222"/>
      <c r="C978" s="222"/>
      <c r="D978" s="222"/>
      <c r="E978" s="222"/>
      <c r="F978" s="222"/>
      <c r="G978" s="222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3.5" customHeight="1">
      <c r="A979" s="214"/>
      <c r="B979" s="222"/>
      <c r="C979" s="222"/>
      <c r="D979" s="222"/>
      <c r="E979" s="222"/>
      <c r="F979" s="222"/>
      <c r="G979" s="222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3.5" customHeight="1">
      <c r="A980" s="214"/>
      <c r="B980" s="222"/>
      <c r="C980" s="222"/>
      <c r="D980" s="222"/>
      <c r="E980" s="222"/>
      <c r="F980" s="222"/>
      <c r="G980" s="222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3.5" customHeight="1">
      <c r="A981" s="214"/>
      <c r="B981" s="222"/>
      <c r="C981" s="222"/>
      <c r="D981" s="222"/>
      <c r="E981" s="222"/>
      <c r="F981" s="222"/>
      <c r="G981" s="222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3.5" customHeight="1">
      <c r="A982" s="214"/>
      <c r="B982" s="222"/>
      <c r="C982" s="222"/>
      <c r="D982" s="222"/>
      <c r="E982" s="222"/>
      <c r="F982" s="222"/>
      <c r="G982" s="222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3.5" customHeight="1">
      <c r="A983" s="214"/>
      <c r="B983" s="222"/>
      <c r="C983" s="222"/>
      <c r="D983" s="222"/>
      <c r="E983" s="222"/>
      <c r="F983" s="222"/>
      <c r="G983" s="222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3.5" customHeight="1">
      <c r="A984" s="214"/>
      <c r="B984" s="222"/>
      <c r="C984" s="222"/>
      <c r="D984" s="222"/>
      <c r="E984" s="222"/>
      <c r="F984" s="222"/>
      <c r="G984" s="222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3.5" customHeight="1">
      <c r="A985" s="214"/>
      <c r="B985" s="222"/>
      <c r="C985" s="222"/>
      <c r="D985" s="222"/>
      <c r="E985" s="222"/>
      <c r="F985" s="222"/>
      <c r="G985" s="222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3.5" customHeight="1">
      <c r="A986" s="214"/>
      <c r="B986" s="222"/>
      <c r="C986" s="222"/>
      <c r="D986" s="222"/>
      <c r="E986" s="222"/>
      <c r="F986" s="222"/>
      <c r="G986" s="222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3.5" customHeight="1">
      <c r="A987" s="214"/>
      <c r="B987" s="222"/>
      <c r="C987" s="222"/>
      <c r="D987" s="222"/>
      <c r="E987" s="222"/>
      <c r="F987" s="222"/>
      <c r="G987" s="222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3.5" customHeight="1">
      <c r="A988" s="214"/>
      <c r="B988" s="222"/>
      <c r="C988" s="222"/>
      <c r="D988" s="222"/>
      <c r="E988" s="222"/>
      <c r="F988" s="222"/>
      <c r="G988" s="222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3.5" customHeight="1">
      <c r="A989" s="214"/>
      <c r="B989" s="222"/>
      <c r="C989" s="222"/>
      <c r="D989" s="222"/>
      <c r="E989" s="222"/>
      <c r="F989" s="222"/>
      <c r="G989" s="222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3.5" customHeight="1">
      <c r="A990" s="214"/>
      <c r="B990" s="222"/>
      <c r="C990" s="222"/>
      <c r="D990" s="222"/>
      <c r="E990" s="222"/>
      <c r="F990" s="222"/>
      <c r="G990" s="222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3.5" customHeight="1">
      <c r="A991" s="214"/>
      <c r="B991" s="222"/>
      <c r="C991" s="222"/>
      <c r="D991" s="222"/>
      <c r="E991" s="222"/>
      <c r="F991" s="222"/>
      <c r="G991" s="222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3.5" customHeight="1">
      <c r="A992" s="214"/>
      <c r="B992" s="222"/>
      <c r="C992" s="222"/>
      <c r="D992" s="222"/>
      <c r="E992" s="222"/>
      <c r="F992" s="222"/>
      <c r="G992" s="222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3.5" customHeight="1">
      <c r="A993" s="214"/>
      <c r="B993" s="222"/>
      <c r="C993" s="222"/>
      <c r="D993" s="222"/>
      <c r="E993" s="222"/>
      <c r="F993" s="222"/>
      <c r="G993" s="222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3.5" customHeight="1">
      <c r="A994" s="214"/>
      <c r="B994" s="222"/>
      <c r="C994" s="222"/>
      <c r="D994" s="222"/>
      <c r="E994" s="222"/>
      <c r="F994" s="222"/>
      <c r="G994" s="222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3.5" customHeight="1">
      <c r="A995" s="214"/>
      <c r="B995" s="222"/>
      <c r="C995" s="222"/>
      <c r="D995" s="222"/>
      <c r="E995" s="222"/>
      <c r="F995" s="222"/>
      <c r="G995" s="222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3.5" customHeight="1">
      <c r="A996" s="214"/>
      <c r="B996" s="222"/>
      <c r="C996" s="222"/>
      <c r="D996" s="222"/>
      <c r="E996" s="222"/>
      <c r="F996" s="222"/>
      <c r="G996" s="222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3.5" customHeight="1">
      <c r="A997" s="214"/>
      <c r="B997" s="222"/>
      <c r="C997" s="222"/>
      <c r="D997" s="222"/>
      <c r="E997" s="222"/>
      <c r="F997" s="222"/>
      <c r="G997" s="222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5" customHeight="1"/>
    <row r="999" spans="1:26" ht="15" customHeight="1"/>
    <row r="1000" spans="1:26" ht="15" customHeight="1"/>
  </sheetData>
  <hyperlinks>
    <hyperlink ref="E175" location="Google_Sheet_Link_278249023" display="Вартість на людино-годину, грн. [2]"/>
    <hyperlink ref="F175" location="Google_Sheet_Link_1070266638" display="Вартість на людино-годину, грн. [2]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>
      <selection activeCell="B5" sqref="B5"/>
    </sheetView>
  </sheetViews>
  <sheetFormatPr defaultColWidth="14.42578125" defaultRowHeight="12.75"/>
  <cols>
    <col min="1" max="1" width="71" style="172" customWidth="1"/>
    <col min="2" max="2" width="11.7109375" style="172" customWidth="1"/>
    <col min="3" max="3" width="13.7109375" style="172" customWidth="1"/>
    <col min="4" max="5" width="11.7109375" style="172" customWidth="1"/>
    <col min="6" max="6" width="13.42578125" style="172" customWidth="1"/>
    <col min="7" max="7" width="14.140625" style="172" customWidth="1"/>
    <col min="8" max="26" width="10.7109375" style="172" customWidth="1"/>
    <col min="27" max="16384" width="14.42578125" style="172"/>
  </cols>
  <sheetData>
    <row r="1" spans="1:26" ht="17.25" customHeight="1">
      <c r="A1" s="306" t="s">
        <v>139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9.5" customHeight="1">
      <c r="A2" s="307" t="s">
        <v>148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25.5" customHeight="1" thickBot="1">
      <c r="A3" s="309" t="s">
        <v>149</v>
      </c>
      <c r="B3" s="170"/>
      <c r="C3" s="170"/>
      <c r="D3" s="170"/>
      <c r="E3" s="170"/>
      <c r="F3" s="17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3.5" customHeight="1" thickBo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223" t="s">
        <v>9</v>
      </c>
      <c r="B8" s="176"/>
      <c r="C8" s="176"/>
      <c r="D8" s="176"/>
      <c r="E8" s="176"/>
      <c r="F8" s="176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3.5" customHeight="1" thickBot="1">
      <c r="A9" s="223" t="s">
        <v>10</v>
      </c>
      <c r="B9" s="273"/>
      <c r="C9" s="273"/>
      <c r="D9" s="273"/>
      <c r="E9" s="273"/>
      <c r="F9" s="273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73" t="s">
        <v>16</v>
      </c>
      <c r="B12" s="186">
        <f>B13+B34</f>
        <v>6527.5</v>
      </c>
      <c r="C12" s="186"/>
      <c r="D12" s="187">
        <f>D13+D34</f>
        <v>84857.5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3.5" customHeight="1">
      <c r="A13" s="175" t="s">
        <v>17</v>
      </c>
      <c r="B13" s="189">
        <f>B14+B19+B26</f>
        <v>6527.5</v>
      </c>
      <c r="C13" s="189"/>
      <c r="D13" s="190">
        <f>D14+D19+D26</f>
        <v>84857.5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3.5" customHeight="1">
      <c r="A14" s="191" t="s">
        <v>18</v>
      </c>
      <c r="B14" s="192">
        <f>SUM(B16:B18)</f>
        <v>6527.5</v>
      </c>
      <c r="C14" s="192"/>
      <c r="D14" s="193">
        <f>SUM(D15:D18)</f>
        <v>84857.5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3.5" customHeight="1">
      <c r="A15" s="196" t="s">
        <v>149</v>
      </c>
      <c r="B15" s="201">
        <v>6527.5</v>
      </c>
      <c r="C15" s="197">
        <v>12</v>
      </c>
      <c r="D15" s="198">
        <f t="shared" ref="D15:D16" si="0">B15*C15</f>
        <v>78330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3.5" customHeight="1">
      <c r="A16" s="200" t="s">
        <v>144</v>
      </c>
      <c r="B16" s="201">
        <v>6527.5</v>
      </c>
      <c r="C16" s="202">
        <v>1</v>
      </c>
      <c r="D16" s="198">
        <f t="shared" si="0"/>
        <v>6527.5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3.5" hidden="1" customHeight="1">
      <c r="A26" s="191" t="s">
        <v>21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3.5" customHeight="1">
      <c r="A38" s="173" t="s">
        <v>23</v>
      </c>
      <c r="B38" s="186">
        <f>B13+B34</f>
        <v>6527.5</v>
      </c>
      <c r="C38" s="186"/>
      <c r="D38" s="187">
        <f>D13+D34</f>
        <v>84857.5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>
      <c r="A39" s="173" t="s">
        <v>24</v>
      </c>
      <c r="B39" s="186"/>
      <c r="C39" s="197"/>
      <c r="D39" s="198">
        <f>D38*0.22</f>
        <v>18668.650000000001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5.75" customHeight="1" thickBot="1">
      <c r="A40" s="203" t="s">
        <v>25</v>
      </c>
      <c r="B40" s="204">
        <f>SUM(B38:B39)</f>
        <v>6527.5</v>
      </c>
      <c r="C40" s="204"/>
      <c r="D40" s="205">
        <f>SUM(D38:D39)</f>
        <v>103526.15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customHeight="1">
      <c r="A41" s="274"/>
      <c r="B41" s="275"/>
      <c r="C41" s="275"/>
      <c r="D41" s="215"/>
      <c r="E41" s="215"/>
      <c r="F41" s="275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21.75" hidden="1" customHeight="1" thickBot="1">
      <c r="A42" s="223" t="s">
        <v>26</v>
      </c>
      <c r="B42" s="276"/>
      <c r="C42" s="277"/>
      <c r="D42" s="27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</row>
    <row r="43" spans="1:26" ht="27" hidden="1" customHeight="1">
      <c r="A43" s="181" t="s">
        <v>27</v>
      </c>
      <c r="B43" s="182" t="s">
        <v>28</v>
      </c>
      <c r="C43" s="182" t="s">
        <v>29</v>
      </c>
      <c r="D43" s="183" t="s">
        <v>30</v>
      </c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</row>
    <row r="44" spans="1:26" ht="13.5" hidden="1" customHeight="1">
      <c r="A44" s="278" t="s">
        <v>0</v>
      </c>
      <c r="B44" s="279"/>
      <c r="C44" s="279"/>
      <c r="D44" s="280">
        <f>SUM(D45:D51)</f>
        <v>0</v>
      </c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</row>
    <row r="45" spans="1:26" ht="13.5" hidden="1" customHeight="1">
      <c r="A45" s="200"/>
      <c r="B45" s="201"/>
      <c r="C45" s="197"/>
      <c r="D45" s="198">
        <f t="shared" ref="D45:D51" si="5">B45*C45</f>
        <v>0</v>
      </c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hidden="1" customHeight="1">
      <c r="A46" s="210"/>
      <c r="B46" s="201"/>
      <c r="C46" s="197"/>
      <c r="D46" s="198">
        <f t="shared" si="5"/>
        <v>0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hidden="1" customHeight="1">
      <c r="A47" s="200"/>
      <c r="B47" s="201"/>
      <c r="C47" s="197"/>
      <c r="D47" s="198">
        <f t="shared" si="5"/>
        <v>0</v>
      </c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hidden="1" customHeight="1">
      <c r="A48" s="200"/>
      <c r="B48" s="201"/>
      <c r="C48" s="197"/>
      <c r="D48" s="198">
        <f t="shared" si="5"/>
        <v>0</v>
      </c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hidden="1" customHeight="1">
      <c r="A49" s="200"/>
      <c r="B49" s="201"/>
      <c r="C49" s="197"/>
      <c r="D49" s="198">
        <f t="shared" si="5"/>
        <v>0</v>
      </c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hidden="1" customHeight="1">
      <c r="A50" s="200"/>
      <c r="B50" s="201"/>
      <c r="C50" s="197"/>
      <c r="D50" s="198">
        <f t="shared" si="5"/>
        <v>0</v>
      </c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13.5" hidden="1" customHeight="1">
      <c r="A51" s="200"/>
      <c r="B51" s="201"/>
      <c r="C51" s="197"/>
      <c r="D51" s="198">
        <f t="shared" si="5"/>
        <v>0</v>
      </c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3.5" hidden="1" customHeight="1">
      <c r="A52" s="175" t="s">
        <v>33</v>
      </c>
      <c r="B52" s="281"/>
      <c r="C52" s="282"/>
      <c r="D52" s="212">
        <f>SUM(D53:D59)</f>
        <v>0</v>
      </c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</row>
    <row r="53" spans="1:26" ht="13.5" hidden="1" customHeight="1">
      <c r="A53" s="200"/>
      <c r="B53" s="201"/>
      <c r="C53" s="197"/>
      <c r="D53" s="198">
        <f t="shared" ref="D53:D59" si="6">B53*C53</f>
        <v>0</v>
      </c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3.5" hidden="1" customHeight="1">
      <c r="A54" s="200"/>
      <c r="B54" s="201"/>
      <c r="C54" s="197"/>
      <c r="D54" s="198">
        <f t="shared" si="6"/>
        <v>0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hidden="1" customHeight="1">
      <c r="A55" s="200"/>
      <c r="B55" s="201"/>
      <c r="C55" s="197"/>
      <c r="D55" s="198">
        <f t="shared" si="6"/>
        <v>0</v>
      </c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hidden="1" customHeight="1">
      <c r="A56" s="200"/>
      <c r="B56" s="201"/>
      <c r="C56" s="197"/>
      <c r="D56" s="198">
        <f t="shared" si="6"/>
        <v>0</v>
      </c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hidden="1" customHeight="1">
      <c r="A57" s="200"/>
      <c r="B57" s="201"/>
      <c r="C57" s="197"/>
      <c r="D57" s="198">
        <f t="shared" si="6"/>
        <v>0</v>
      </c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3.5" hidden="1" customHeight="1">
      <c r="A58" s="200"/>
      <c r="B58" s="201"/>
      <c r="C58" s="197"/>
      <c r="D58" s="198">
        <f t="shared" si="6"/>
        <v>0</v>
      </c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13.5" hidden="1" customHeight="1">
      <c r="A59" s="200"/>
      <c r="B59" s="201"/>
      <c r="C59" s="197"/>
      <c r="D59" s="198">
        <f t="shared" si="6"/>
        <v>0</v>
      </c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3.5" hidden="1" customHeight="1">
      <c r="A60" s="175" t="s">
        <v>34</v>
      </c>
      <c r="B60" s="189"/>
      <c r="C60" s="189"/>
      <c r="D60" s="190">
        <f>D61</f>
        <v>0</v>
      </c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</row>
    <row r="61" spans="1:26" ht="13.5" hidden="1" customHeight="1">
      <c r="A61" s="200"/>
      <c r="B61" s="201"/>
      <c r="C61" s="283"/>
      <c r="D61" s="198">
        <f>B61*C61</f>
        <v>0</v>
      </c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  <row r="62" spans="1:26" ht="13.5" hidden="1" customHeight="1">
      <c r="A62" s="175" t="s">
        <v>35</v>
      </c>
      <c r="B62" s="189"/>
      <c r="C62" s="189"/>
      <c r="D62" s="189">
        <f>SUM(D63:D64)</f>
        <v>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</row>
    <row r="63" spans="1:26" ht="13.5" hidden="1" customHeight="1">
      <c r="A63" s="200"/>
      <c r="B63" s="201"/>
      <c r="C63" s="201"/>
      <c r="D63" s="198">
        <f t="shared" ref="D63:D64" si="7">B63*C63</f>
        <v>0</v>
      </c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</row>
    <row r="64" spans="1:26" ht="13.5" hidden="1" customHeight="1">
      <c r="A64" s="175"/>
      <c r="B64" s="201"/>
      <c r="C64" s="201"/>
      <c r="D64" s="198">
        <f t="shared" si="7"/>
        <v>0</v>
      </c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</row>
    <row r="65" spans="1:26" ht="13.5" hidden="1" customHeight="1">
      <c r="A65" s="175" t="s">
        <v>36</v>
      </c>
      <c r="B65" s="189"/>
      <c r="C65" s="189"/>
      <c r="D65" s="189">
        <f>SUM(D66:D67)</f>
        <v>0</v>
      </c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</row>
    <row r="66" spans="1:26" ht="13.5" hidden="1" customHeight="1">
      <c r="A66" s="200"/>
      <c r="B66" s="201"/>
      <c r="C66" s="201"/>
      <c r="D66" s="198">
        <f t="shared" ref="D66:D67" si="8">B66*C66</f>
        <v>0</v>
      </c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</row>
    <row r="67" spans="1:26" ht="13.5" hidden="1" customHeight="1">
      <c r="A67" s="284"/>
      <c r="B67" s="201"/>
      <c r="C67" s="201"/>
      <c r="D67" s="198">
        <f t="shared" si="8"/>
        <v>0</v>
      </c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</row>
    <row r="68" spans="1:26" ht="15.75" hidden="1" customHeight="1" thickBot="1">
      <c r="A68" s="285" t="s">
        <v>37</v>
      </c>
      <c r="B68" s="286"/>
      <c r="C68" s="287"/>
      <c r="D68" s="288">
        <f>D44+D52+D60+D62+D65</f>
        <v>0</v>
      </c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</row>
    <row r="69" spans="1:26" ht="13.5" hidden="1" customHeight="1">
      <c r="A69" s="289"/>
      <c r="B69" s="290"/>
      <c r="C69" s="290"/>
      <c r="D69" s="290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</row>
    <row r="70" spans="1:26" ht="21.75" hidden="1" customHeight="1" thickBot="1">
      <c r="A70" s="223" t="s">
        <v>38</v>
      </c>
      <c r="B70" s="291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</row>
    <row r="71" spans="1:26" ht="26.25" hidden="1" customHeight="1">
      <c r="A71" s="293" t="s">
        <v>27</v>
      </c>
      <c r="B71" s="182" t="s">
        <v>39</v>
      </c>
      <c r="C71" s="182" t="s">
        <v>40</v>
      </c>
      <c r="D71" s="207" t="s">
        <v>14</v>
      </c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</row>
    <row r="72" spans="1:26" ht="13.5" hidden="1" customHeight="1">
      <c r="A72" s="294" t="s">
        <v>41</v>
      </c>
      <c r="B72" s="235"/>
      <c r="C72" s="295"/>
      <c r="D72" s="190">
        <f>D73+D76</f>
        <v>0</v>
      </c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13.5" hidden="1" customHeight="1">
      <c r="A73" s="200" t="s">
        <v>42</v>
      </c>
      <c r="B73" s="201"/>
      <c r="C73" s="202"/>
      <c r="D73" s="198">
        <f>SUM(D74:D75)</f>
        <v>0</v>
      </c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13.5" hidden="1" customHeight="1">
      <c r="A74" s="200"/>
      <c r="B74" s="296"/>
      <c r="C74" s="202"/>
      <c r="D74" s="198">
        <f t="shared" ref="D74:D75" si="9">B74*C74</f>
        <v>0</v>
      </c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13.5" hidden="1" customHeight="1">
      <c r="A75" s="200"/>
      <c r="B75" s="201"/>
      <c r="C75" s="202"/>
      <c r="D75" s="198">
        <f t="shared" si="9"/>
        <v>0</v>
      </c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</row>
    <row r="76" spans="1:26" ht="13.5" hidden="1" customHeight="1">
      <c r="A76" s="200" t="s">
        <v>44</v>
      </c>
      <c r="B76" s="201"/>
      <c r="C76" s="202"/>
      <c r="D76" s="198">
        <f>SUM(D77)</f>
        <v>0</v>
      </c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</row>
    <row r="77" spans="1:26" ht="13.5" hidden="1" customHeight="1">
      <c r="A77" s="200"/>
      <c r="B77" s="296"/>
      <c r="C77" s="202"/>
      <c r="D77" s="198">
        <f t="shared" ref="D77:D79" si="10">B77*C77</f>
        <v>0</v>
      </c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</row>
    <row r="78" spans="1:26" ht="13.5" hidden="1" customHeight="1">
      <c r="A78" s="294" t="s">
        <v>46</v>
      </c>
      <c r="B78" s="233"/>
      <c r="C78" s="202"/>
      <c r="D78" s="190">
        <f t="shared" si="10"/>
        <v>0</v>
      </c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</row>
    <row r="79" spans="1:26" ht="13.5" hidden="1" customHeight="1">
      <c r="A79" s="294" t="s">
        <v>47</v>
      </c>
      <c r="B79" s="233"/>
      <c r="C79" s="202"/>
      <c r="D79" s="190">
        <f t="shared" si="10"/>
        <v>0</v>
      </c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</row>
    <row r="80" spans="1:26" ht="13.5" hidden="1" customHeight="1">
      <c r="A80" s="294" t="s">
        <v>48</v>
      </c>
      <c r="B80" s="235"/>
      <c r="C80" s="295"/>
      <c r="D80" s="190">
        <v>0</v>
      </c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</row>
    <row r="81" spans="1:26" ht="15.75" hidden="1" customHeight="1" thickBot="1">
      <c r="A81" s="285" t="s">
        <v>25</v>
      </c>
      <c r="B81" s="286"/>
      <c r="C81" s="297"/>
      <c r="D81" s="213">
        <f>D72+D78+D79+D80</f>
        <v>0</v>
      </c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13.5" hidden="1" customHeight="1">
      <c r="A82" s="298"/>
      <c r="B82" s="299"/>
      <c r="C82" s="300"/>
      <c r="D82" s="275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</row>
    <row r="83" spans="1:26" ht="13.5" hidden="1" customHeight="1">
      <c r="A83" s="298"/>
      <c r="B83" s="299"/>
      <c r="C83" s="300"/>
      <c r="D83" s="275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</row>
    <row r="84" spans="1:26" ht="21.75" customHeight="1">
      <c r="A84" s="301" t="s">
        <v>49</v>
      </c>
      <c r="B84" s="302"/>
      <c r="C84" s="303"/>
      <c r="D84" s="302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</row>
    <row r="85" spans="1:26" ht="13.5" customHeight="1" thickBot="1">
      <c r="A85" s="248" t="s">
        <v>50</v>
      </c>
      <c r="B85" s="225"/>
      <c r="C85" s="225"/>
      <c r="D85" s="225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</row>
    <row r="86" spans="1:26" ht="41.25" customHeight="1">
      <c r="A86" s="206" t="s">
        <v>51</v>
      </c>
      <c r="B86" s="182" t="s">
        <v>12</v>
      </c>
      <c r="C86" s="182" t="s">
        <v>52</v>
      </c>
      <c r="D86" s="207" t="s">
        <v>14</v>
      </c>
      <c r="E86" s="208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3.5" customHeight="1">
      <c r="A87" s="175" t="s">
        <v>53</v>
      </c>
      <c r="B87" s="189">
        <f>SUM(B88:B98)</f>
        <v>322158.82000000007</v>
      </c>
      <c r="C87" s="209"/>
      <c r="D87" s="190">
        <f>SUM(D88:D98)</f>
        <v>3865905.84</v>
      </c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</row>
    <row r="88" spans="1:26" ht="13.5" customHeight="1">
      <c r="A88" s="210" t="s">
        <v>141</v>
      </c>
      <c r="B88" s="201">
        <v>31888.799999999999</v>
      </c>
      <c r="C88" s="201">
        <f t="shared" ref="C88:C107" si="11">$B$7</f>
        <v>12</v>
      </c>
      <c r="D88" s="198">
        <f t="shared" ref="D88:D98" si="12">B88*C88</f>
        <v>382665.6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3.5" customHeight="1">
      <c r="A89" s="210" t="s">
        <v>275</v>
      </c>
      <c r="B89" s="201">
        <v>29529.360000000001</v>
      </c>
      <c r="C89" s="201">
        <v>12</v>
      </c>
      <c r="D89" s="198">
        <f t="shared" si="12"/>
        <v>354352.32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13.5" customHeight="1">
      <c r="A90" s="200" t="s">
        <v>142</v>
      </c>
      <c r="B90" s="201">
        <v>28128.05</v>
      </c>
      <c r="C90" s="201">
        <f t="shared" si="11"/>
        <v>12</v>
      </c>
      <c r="D90" s="198">
        <f t="shared" si="12"/>
        <v>337536.6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13.5" customHeight="1">
      <c r="A91" s="210" t="s">
        <v>143</v>
      </c>
      <c r="B91" s="201">
        <v>26790.5</v>
      </c>
      <c r="C91" s="201">
        <f t="shared" si="11"/>
        <v>12</v>
      </c>
      <c r="D91" s="198">
        <f t="shared" si="12"/>
        <v>321486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13.5" customHeight="1">
      <c r="A92" s="210" t="s">
        <v>3</v>
      </c>
      <c r="B92" s="201">
        <v>22722.5</v>
      </c>
      <c r="C92" s="201">
        <v>12</v>
      </c>
      <c r="D92" s="198">
        <f t="shared" si="12"/>
        <v>272670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13.5" customHeight="1">
      <c r="A93" s="210" t="s">
        <v>276</v>
      </c>
      <c r="B93" s="201">
        <v>22020.2</v>
      </c>
      <c r="C93" s="201">
        <v>12</v>
      </c>
      <c r="D93" s="198">
        <f t="shared" si="12"/>
        <v>264242.40000000002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3.5" customHeight="1">
      <c r="A94" s="200" t="s">
        <v>19</v>
      </c>
      <c r="B94" s="201">
        <v>161079.41</v>
      </c>
      <c r="C94" s="201">
        <f t="shared" si="11"/>
        <v>12</v>
      </c>
      <c r="D94" s="198">
        <f t="shared" si="12"/>
        <v>1932952.92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3.5" customHeight="1">
      <c r="A95" s="200"/>
      <c r="B95" s="201"/>
      <c r="C95" s="201">
        <f t="shared" si="11"/>
        <v>12</v>
      </c>
      <c r="D95" s="198">
        <f t="shared" si="12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3.5" customHeight="1">
      <c r="A96" s="200"/>
      <c r="B96" s="201"/>
      <c r="C96" s="201">
        <f t="shared" si="11"/>
        <v>12</v>
      </c>
      <c r="D96" s="198">
        <f t="shared" si="12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3.5" customHeight="1">
      <c r="A97" s="200"/>
      <c r="B97" s="201"/>
      <c r="C97" s="201">
        <f t="shared" si="11"/>
        <v>12</v>
      </c>
      <c r="D97" s="198">
        <f t="shared" si="12"/>
        <v>0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13.5" customHeight="1">
      <c r="A98" s="200"/>
      <c r="B98" s="201"/>
      <c r="C98" s="201">
        <f t="shared" si="11"/>
        <v>12</v>
      </c>
      <c r="D98" s="198">
        <f t="shared" si="12"/>
        <v>0</v>
      </c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ht="13.5" customHeight="1">
      <c r="A99" s="175" t="s">
        <v>58</v>
      </c>
      <c r="B99" s="211">
        <f>B100+B101+B102+B103</f>
        <v>90258</v>
      </c>
      <c r="C99" s="209"/>
      <c r="D99" s="212">
        <f>SUM(D101:D107)</f>
        <v>888936</v>
      </c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</row>
    <row r="100" spans="1:26" ht="13.5" customHeight="1">
      <c r="A100" s="200" t="s">
        <v>57</v>
      </c>
      <c r="B100" s="201">
        <v>16180</v>
      </c>
      <c r="C100" s="201">
        <f t="shared" si="11"/>
        <v>12</v>
      </c>
      <c r="D100" s="198">
        <f t="shared" ref="D100:D107" si="13">B100*C100</f>
        <v>194160</v>
      </c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3.5" customHeight="1">
      <c r="A101" s="200" t="s">
        <v>59</v>
      </c>
      <c r="B101" s="201">
        <v>13724.5</v>
      </c>
      <c r="C101" s="201">
        <f t="shared" si="11"/>
        <v>12</v>
      </c>
      <c r="D101" s="198">
        <f t="shared" si="13"/>
        <v>164694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3.5" customHeight="1">
      <c r="A102" s="210" t="s">
        <v>136</v>
      </c>
      <c r="B102" s="201">
        <v>15224.5</v>
      </c>
      <c r="C102" s="201">
        <f t="shared" si="11"/>
        <v>12</v>
      </c>
      <c r="D102" s="198">
        <f t="shared" si="13"/>
        <v>182694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3.5" customHeight="1">
      <c r="A103" s="200" t="s">
        <v>19</v>
      </c>
      <c r="B103" s="201">
        <v>45129</v>
      </c>
      <c r="C103" s="201">
        <f t="shared" si="11"/>
        <v>12</v>
      </c>
      <c r="D103" s="198">
        <f t="shared" si="13"/>
        <v>541548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3.5" customHeight="1">
      <c r="A104" s="200"/>
      <c r="B104" s="201"/>
      <c r="C104" s="201">
        <f t="shared" si="11"/>
        <v>12</v>
      </c>
      <c r="D104" s="198">
        <f t="shared" si="13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3.5" customHeight="1">
      <c r="A105" s="200"/>
      <c r="B105" s="201"/>
      <c r="C105" s="201">
        <f t="shared" si="11"/>
        <v>12</v>
      </c>
      <c r="D105" s="198">
        <f t="shared" si="13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3.5" customHeight="1">
      <c r="A106" s="200"/>
      <c r="B106" s="201"/>
      <c r="C106" s="201">
        <f t="shared" si="11"/>
        <v>12</v>
      </c>
      <c r="D106" s="198">
        <f t="shared" si="13"/>
        <v>0</v>
      </c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13.5" customHeight="1">
      <c r="A107" s="200"/>
      <c r="B107" s="201"/>
      <c r="C107" s="201">
        <f t="shared" si="11"/>
        <v>12</v>
      </c>
      <c r="D107" s="198">
        <f t="shared" si="13"/>
        <v>0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3.5" customHeight="1">
      <c r="A108" s="173" t="s">
        <v>23</v>
      </c>
      <c r="B108" s="186">
        <f>B87+B99</f>
        <v>412416.82000000007</v>
      </c>
      <c r="C108" s="186"/>
      <c r="D108" s="187">
        <f>D87+D99</f>
        <v>4754841.84</v>
      </c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15.75" customHeight="1">
      <c r="A109" s="173" t="s">
        <v>61</v>
      </c>
      <c r="B109" s="186"/>
      <c r="C109" s="202"/>
      <c r="D109" s="190">
        <f>D108*0.22</f>
        <v>1046065.2047999999</v>
      </c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ht="13.5" customHeight="1" thickBot="1">
      <c r="A110" s="203" t="s">
        <v>25</v>
      </c>
      <c r="B110" s="204"/>
      <c r="C110" s="204"/>
      <c r="D110" s="213">
        <f>D108+D109</f>
        <v>5800907.0448000003</v>
      </c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ht="21.75" customHeight="1" thickBot="1">
      <c r="A111" s="223" t="s">
        <v>62</v>
      </c>
      <c r="B111" s="291"/>
      <c r="C111" s="305"/>
      <c r="D111" s="291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</row>
    <row r="112" spans="1:26" ht="28.5" customHeight="1">
      <c r="A112" s="206" t="s">
        <v>27</v>
      </c>
      <c r="B112" s="182" t="s">
        <v>28</v>
      </c>
      <c r="C112" s="182" t="s">
        <v>40</v>
      </c>
      <c r="D112" s="207" t="s">
        <v>14</v>
      </c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</row>
    <row r="113" spans="1:26" ht="25.5" customHeight="1">
      <c r="A113" s="216" t="s">
        <v>63</v>
      </c>
      <c r="B113" s="217"/>
      <c r="C113" s="217"/>
      <c r="D113" s="218">
        <f>SUM(D114:D117)</f>
        <v>18840</v>
      </c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</row>
    <row r="114" spans="1:26" ht="24.75" customHeight="1">
      <c r="A114" s="200" t="s">
        <v>278</v>
      </c>
      <c r="B114" s="201">
        <v>18840</v>
      </c>
      <c r="C114" s="197">
        <v>1</v>
      </c>
      <c r="D114" s="198">
        <f t="shared" ref="D114:D117" si="14">B114*C114</f>
        <v>18840</v>
      </c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</row>
    <row r="115" spans="1:26" ht="13.5" hidden="1" customHeight="1">
      <c r="A115" s="210"/>
      <c r="B115" s="201"/>
      <c r="C115" s="197"/>
      <c r="D115" s="198">
        <f t="shared" si="14"/>
        <v>0</v>
      </c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ht="13.5" hidden="1" customHeight="1">
      <c r="A116" s="200"/>
      <c r="B116" s="201"/>
      <c r="C116" s="197"/>
      <c r="D116" s="198">
        <f t="shared" si="14"/>
        <v>0</v>
      </c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ht="13.5" hidden="1" customHeight="1">
      <c r="A117" s="200"/>
      <c r="B117" s="201"/>
      <c r="C117" s="197"/>
      <c r="D117" s="198">
        <f t="shared" si="14"/>
        <v>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ht="13.5" hidden="1" customHeight="1">
      <c r="A118" s="216" t="s">
        <v>64</v>
      </c>
      <c r="B118" s="189"/>
      <c r="C118" s="189"/>
      <c r="D118" s="190">
        <f>SUM(D119:D123)</f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3.5" hidden="1" customHeight="1">
      <c r="A119" s="200"/>
      <c r="B119" s="201"/>
      <c r="C119" s="197"/>
      <c r="D119" s="198">
        <f t="shared" ref="D119:D123" si="15">B119*C119</f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3.5" hidden="1" customHeight="1">
      <c r="A120" s="219"/>
      <c r="B120" s="201"/>
      <c r="C120" s="197"/>
      <c r="D120" s="198">
        <f t="shared" si="15"/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3.5" hidden="1" customHeight="1">
      <c r="A121" s="219"/>
      <c r="B121" s="201"/>
      <c r="C121" s="197"/>
      <c r="D121" s="198">
        <f t="shared" si="15"/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3.5" hidden="1" customHeight="1">
      <c r="A122" s="219"/>
      <c r="B122" s="201"/>
      <c r="C122" s="197"/>
      <c r="D122" s="198">
        <f t="shared" si="15"/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3.5" hidden="1" customHeight="1">
      <c r="A123" s="219"/>
      <c r="B123" s="201"/>
      <c r="C123" s="197"/>
      <c r="D123" s="198">
        <f t="shared" si="15"/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3.5" hidden="1" customHeight="1">
      <c r="A124" s="216" t="s">
        <v>65</v>
      </c>
      <c r="B124" s="189"/>
      <c r="C124" s="189"/>
      <c r="D124" s="189">
        <f>SUM(D125:D126)</f>
        <v>0</v>
      </c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ht="13.5" hidden="1" customHeight="1">
      <c r="A125" s="220"/>
      <c r="B125" s="201"/>
      <c r="C125" s="201"/>
      <c r="D125" s="198">
        <f t="shared" ref="D125:D126" si="16">B125*C125</f>
        <v>0</v>
      </c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ht="13.5" hidden="1" customHeight="1">
      <c r="A126" s="220"/>
      <c r="B126" s="201"/>
      <c r="C126" s="201"/>
      <c r="D126" s="198">
        <f t="shared" si="16"/>
        <v>0</v>
      </c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</row>
    <row r="127" spans="1:26" ht="15.75" customHeight="1" thickBot="1">
      <c r="A127" s="178" t="s">
        <v>25</v>
      </c>
      <c r="B127" s="221"/>
      <c r="C127" s="221"/>
      <c r="D127" s="213">
        <f>D113+D118+D124</f>
        <v>18840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3.5" customHeight="1">
      <c r="A128" s="177"/>
      <c r="B128" s="215"/>
      <c r="C128" s="222"/>
      <c r="D128" s="215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21.75" customHeight="1">
      <c r="A129" s="223" t="s">
        <v>66</v>
      </c>
      <c r="B129" s="224"/>
      <c r="C129" s="225"/>
      <c r="D129" s="224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</row>
    <row r="130" spans="1:26" ht="13.5" hidden="1" customHeight="1">
      <c r="A130" s="206" t="s">
        <v>27</v>
      </c>
      <c r="B130" s="182" t="s">
        <v>28</v>
      </c>
      <c r="C130" s="182" t="s">
        <v>40</v>
      </c>
      <c r="D130" s="207" t="s">
        <v>14</v>
      </c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</row>
    <row r="131" spans="1:26" ht="13.5" hidden="1" customHeight="1">
      <c r="A131" s="227" t="s">
        <v>67</v>
      </c>
      <c r="B131" s="228"/>
      <c r="C131" s="228"/>
      <c r="D131" s="190">
        <v>0</v>
      </c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ht="13.5" hidden="1" customHeight="1">
      <c r="A132" s="227" t="s">
        <v>68</v>
      </c>
      <c r="B132" s="228"/>
      <c r="C132" s="228"/>
      <c r="D132" s="190">
        <f>SUM(D133:D139)</f>
        <v>0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3.5" hidden="1" customHeight="1">
      <c r="A133" s="229"/>
      <c r="B133" s="230"/>
      <c r="C133" s="231"/>
      <c r="D133" s="198">
        <f>B133*C133</f>
        <v>0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ht="13.5" hidden="1" customHeight="1">
      <c r="A134" s="232"/>
      <c r="B134" s="233"/>
      <c r="C134" s="234"/>
      <c r="D134" s="198">
        <f>B134*C134</f>
        <v>0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3.5" hidden="1" customHeight="1">
      <c r="A135" s="232"/>
      <c r="B135" s="233"/>
      <c r="C135" s="234"/>
      <c r="D135" s="198">
        <f>B135*C135</f>
        <v>0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3.5" hidden="1" customHeight="1">
      <c r="A136" s="232"/>
      <c r="B136" s="235"/>
      <c r="C136" s="217"/>
      <c r="D136" s="190">
        <f>SUM(D137:D139)</f>
        <v>0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3.5" hidden="1" customHeight="1">
      <c r="A137" s="232"/>
      <c r="B137" s="233"/>
      <c r="C137" s="236"/>
      <c r="D137" s="198">
        <f t="shared" ref="D137:D139" si="17">B137*C137</f>
        <v>0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3.5" hidden="1" customHeight="1">
      <c r="A138" s="232"/>
      <c r="B138" s="233"/>
      <c r="C138" s="236"/>
      <c r="D138" s="198">
        <f t="shared" si="17"/>
        <v>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3.5" hidden="1" customHeight="1">
      <c r="A139" s="232"/>
      <c r="B139" s="233"/>
      <c r="C139" s="236"/>
      <c r="D139" s="198">
        <f t="shared" si="17"/>
        <v>0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3.5" hidden="1" customHeight="1">
      <c r="A140" s="173" t="s">
        <v>72</v>
      </c>
      <c r="B140" s="217"/>
      <c r="C140" s="217"/>
      <c r="D140" s="190">
        <f>SUM(D141:D143)</f>
        <v>0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3.5" hidden="1" customHeight="1">
      <c r="A141" s="232"/>
      <c r="B141" s="233"/>
      <c r="C141" s="234"/>
      <c r="D141" s="198">
        <f t="shared" ref="D141:D143" si="18">B141*C141</f>
        <v>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3.5" hidden="1" customHeight="1">
      <c r="A142" s="232"/>
      <c r="B142" s="233"/>
      <c r="C142" s="234"/>
      <c r="D142" s="198">
        <f t="shared" si="18"/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3.5" hidden="1" customHeight="1">
      <c r="A143" s="232"/>
      <c r="B143" s="233"/>
      <c r="C143" s="236"/>
      <c r="D143" s="198">
        <f t="shared" si="18"/>
        <v>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3.5" hidden="1" customHeight="1">
      <c r="A144" s="227" t="s">
        <v>75</v>
      </c>
      <c r="B144" s="237"/>
      <c r="C144" s="238"/>
      <c r="D144" s="190">
        <f>SUM(D145)</f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3.5" hidden="1" customHeight="1">
      <c r="A145" s="232"/>
      <c r="B145" s="239"/>
      <c r="C145" s="240"/>
      <c r="D145" s="198">
        <f>B145*C145</f>
        <v>0</v>
      </c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13.5" hidden="1" customHeight="1">
      <c r="A146" s="173" t="s">
        <v>77</v>
      </c>
      <c r="B146" s="237"/>
      <c r="C146" s="237"/>
      <c r="D146" s="186">
        <f>SUM(D147:D148)</f>
        <v>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3.5" hidden="1" customHeight="1">
      <c r="A147" s="241"/>
      <c r="B147" s="237"/>
      <c r="C147" s="238"/>
      <c r="D147" s="198">
        <f t="shared" ref="D147:D148" si="19">B147*C147</f>
        <v>0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3.5" hidden="1" customHeight="1">
      <c r="A148" s="173"/>
      <c r="B148" s="236"/>
      <c r="C148" s="236"/>
      <c r="D148" s="198">
        <f t="shared" si="19"/>
        <v>0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3.5" hidden="1" customHeight="1">
      <c r="A149" s="173" t="s">
        <v>79</v>
      </c>
      <c r="B149" s="186"/>
      <c r="C149" s="242"/>
      <c r="D149" s="190">
        <f>SUM(D150:D153)</f>
        <v>0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3.5" hidden="1" customHeight="1">
      <c r="A150" s="241"/>
      <c r="B150" s="237"/>
      <c r="C150" s="238"/>
      <c r="D150" s="198">
        <f t="shared" ref="D150:D153" si="20">B150*C150</f>
        <v>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3.5" hidden="1" customHeight="1">
      <c r="A151" s="232"/>
      <c r="B151" s="239"/>
      <c r="C151" s="240"/>
      <c r="D151" s="198">
        <f t="shared" si="20"/>
        <v>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3.5" hidden="1" customHeight="1">
      <c r="A152" s="232"/>
      <c r="B152" s="239"/>
      <c r="C152" s="240"/>
      <c r="D152" s="198">
        <f t="shared" si="20"/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3.5" hidden="1" customHeight="1">
      <c r="A153" s="232"/>
      <c r="B153" s="239"/>
      <c r="C153" s="240"/>
      <c r="D153" s="198">
        <f t="shared" si="20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3.5" hidden="1" customHeight="1">
      <c r="A154" s="173" t="s">
        <v>80</v>
      </c>
      <c r="B154" s="186"/>
      <c r="C154" s="242"/>
      <c r="D154" s="190">
        <f>SUM(D155:D156)</f>
        <v>0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3.5" hidden="1" customHeight="1">
      <c r="A155" s="243" t="s">
        <v>138</v>
      </c>
      <c r="B155" s="201"/>
      <c r="C155" s="238"/>
      <c r="D155" s="198">
        <f t="shared" ref="D155:D156" si="21">B155*C155</f>
        <v>0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3.5" hidden="1" customHeight="1">
      <c r="A156" s="241"/>
      <c r="B156" s="237"/>
      <c r="C156" s="238"/>
      <c r="D156" s="198">
        <f t="shared" si="21"/>
        <v>0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13.5" hidden="1" customHeight="1">
      <c r="A157" s="173" t="s">
        <v>82</v>
      </c>
      <c r="B157" s="186"/>
      <c r="C157" s="242"/>
      <c r="D157" s="190">
        <f>SUM(D158)</f>
        <v>0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13.5" hidden="1" customHeight="1">
      <c r="A158" s="241" t="s">
        <v>83</v>
      </c>
      <c r="B158" s="237"/>
      <c r="C158" s="238"/>
      <c r="D158" s="198">
        <f>B158*C158</f>
        <v>0</v>
      </c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13.5" hidden="1" customHeight="1">
      <c r="A159" s="241"/>
      <c r="B159" s="237"/>
      <c r="C159" s="238"/>
      <c r="D159" s="198"/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13.5" customHeight="1">
      <c r="A160" s="173" t="s">
        <v>84</v>
      </c>
      <c r="B160" s="186"/>
      <c r="C160" s="242"/>
      <c r="D160" s="190">
        <f>SUM(D161:D162)</f>
        <v>4489.5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3.5" customHeight="1">
      <c r="A161" s="241" t="s">
        <v>85</v>
      </c>
      <c r="B161" s="237"/>
      <c r="C161" s="238"/>
      <c r="D161" s="198">
        <f t="shared" ref="D161:D162" si="22">B161*C161</f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3.5" hidden="1" customHeight="1">
      <c r="A162" s="241"/>
      <c r="B162" s="237">
        <v>4489.5</v>
      </c>
      <c r="C162" s="238">
        <v>1</v>
      </c>
      <c r="D162" s="198">
        <f t="shared" si="22"/>
        <v>4489.5</v>
      </c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3.5" hidden="1" customHeight="1">
      <c r="A163" s="173" t="s">
        <v>48</v>
      </c>
      <c r="B163" s="186"/>
      <c r="C163" s="242"/>
      <c r="D163" s="190">
        <f>SUM(D164:D166)</f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3.5" hidden="1" customHeight="1">
      <c r="A164" s="241" t="s">
        <v>2</v>
      </c>
      <c r="B164" s="237"/>
      <c r="C164" s="238"/>
      <c r="D164" s="198">
        <f t="shared" ref="D164:D166" si="23">B164*C164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3.5" hidden="1" customHeight="1">
      <c r="A165" s="241"/>
      <c r="B165" s="237"/>
      <c r="C165" s="238"/>
      <c r="D165" s="198">
        <f t="shared" si="23"/>
        <v>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3.5" hidden="1" customHeight="1">
      <c r="A166" s="241"/>
      <c r="B166" s="237"/>
      <c r="C166" s="238"/>
      <c r="D166" s="198">
        <f t="shared" si="23"/>
        <v>0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15.75" customHeight="1" thickBot="1">
      <c r="A167" s="203" t="s">
        <v>25</v>
      </c>
      <c r="B167" s="204"/>
      <c r="C167" s="244"/>
      <c r="D167" s="213">
        <f>D131+D136+D132+D140+D144+D146+D149+D154+D157+D160+D163</f>
        <v>4489.5</v>
      </c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13.5" customHeight="1">
      <c r="A168" s="177"/>
      <c r="B168" s="222"/>
      <c r="C168" s="222"/>
      <c r="D168" s="222"/>
      <c r="E168" s="222"/>
      <c r="F168" s="222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13.5" customHeight="1">
      <c r="A169" s="177"/>
      <c r="B169" s="222"/>
      <c r="C169" s="222"/>
      <c r="D169" s="222"/>
      <c r="E169" s="222"/>
      <c r="F169" s="222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21.75" customHeight="1">
      <c r="A170" s="248" t="s">
        <v>86</v>
      </c>
      <c r="B170" s="226"/>
      <c r="C170" s="226"/>
      <c r="D170" s="226"/>
      <c r="E170" s="249"/>
      <c r="F170" s="225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226"/>
    </row>
    <row r="171" spans="1:26" ht="21.75" customHeight="1" thickBot="1">
      <c r="A171" s="248" t="s">
        <v>87</v>
      </c>
      <c r="B171" s="226"/>
      <c r="C171" s="226"/>
      <c r="D171" s="226"/>
      <c r="E171" s="249"/>
      <c r="F171" s="225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6"/>
      <c r="Y171" s="226"/>
      <c r="Z171" s="226"/>
    </row>
    <row r="172" spans="1:26" ht="15.75" customHeight="1">
      <c r="A172" s="168" t="s">
        <v>88</v>
      </c>
      <c r="B172" s="245" t="s">
        <v>89</v>
      </c>
      <c r="C172" s="177"/>
      <c r="D172" s="177"/>
      <c r="F172" s="222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3.5" customHeight="1">
      <c r="A173" s="241" t="s">
        <v>90</v>
      </c>
      <c r="B173" s="246">
        <f>D40</f>
        <v>103526.15</v>
      </c>
      <c r="C173" s="177"/>
      <c r="D173" s="177"/>
      <c r="F173" s="222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13.5" customHeight="1">
      <c r="A174" s="241" t="s">
        <v>91</v>
      </c>
      <c r="B174" s="246">
        <v>11516072.68</v>
      </c>
      <c r="C174" s="177"/>
      <c r="D174" s="177"/>
      <c r="F174" s="222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ht="15.75" customHeight="1" thickBot="1">
      <c r="A175" s="203" t="s">
        <v>92</v>
      </c>
      <c r="B175" s="205">
        <f>B173/B174</f>
        <v>8.9897096759205229E-3</v>
      </c>
      <c r="C175" s="177"/>
      <c r="D175" s="177"/>
      <c r="F175" s="222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13.5" customHeight="1">
      <c r="A176" s="247"/>
      <c r="B176" s="177"/>
      <c r="C176" s="177"/>
      <c r="D176" s="177"/>
      <c r="F176" s="222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21.75" customHeight="1" thickBot="1">
      <c r="A177" s="248" t="s">
        <v>93</v>
      </c>
      <c r="B177" s="226"/>
      <c r="C177" s="226"/>
      <c r="D177" s="226"/>
      <c r="E177" s="249"/>
      <c r="F177" s="225"/>
      <c r="G177" s="226"/>
      <c r="H177" s="226"/>
      <c r="I177" s="226"/>
      <c r="J177" s="226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6"/>
      <c r="X177" s="226"/>
      <c r="Y177" s="226"/>
      <c r="Z177" s="226"/>
    </row>
    <row r="178" spans="1:26" ht="46.5" customHeight="1">
      <c r="A178" s="181" t="s">
        <v>88</v>
      </c>
      <c r="B178" s="182" t="s">
        <v>14</v>
      </c>
      <c r="C178" s="182" t="s">
        <v>94</v>
      </c>
      <c r="D178" s="250" t="s">
        <v>95</v>
      </c>
      <c r="E178" s="251" t="s">
        <v>96</v>
      </c>
      <c r="F178" s="252" t="s">
        <v>96</v>
      </c>
      <c r="G178" s="253"/>
      <c r="H178" s="253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</row>
    <row r="179" spans="1:26" ht="13.5" customHeight="1">
      <c r="A179" s="173" t="s">
        <v>97</v>
      </c>
      <c r="B179" s="186"/>
      <c r="C179" s="242"/>
      <c r="D179" s="254"/>
      <c r="E179" s="255"/>
      <c r="F179" s="256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3.5" customHeight="1">
      <c r="A180" s="241" t="s">
        <v>98</v>
      </c>
      <c r="B180" s="233">
        <f>D40</f>
        <v>103526.15</v>
      </c>
      <c r="C180" s="257" t="s">
        <v>99</v>
      </c>
      <c r="D180" s="258">
        <f t="shared" ref="D180:D182" si="24">B180</f>
        <v>103526.15</v>
      </c>
      <c r="E180" s="259">
        <f>D180/B4/B5</f>
        <v>49.581489463601528</v>
      </c>
      <c r="F180" s="260">
        <f t="shared" ref="F180:F182" si="25">E180</f>
        <v>49.581489463601528</v>
      </c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3.5" customHeight="1">
      <c r="A181" s="241" t="s">
        <v>100</v>
      </c>
      <c r="B181" s="233">
        <f>D68</f>
        <v>0</v>
      </c>
      <c r="C181" s="257" t="s">
        <v>99</v>
      </c>
      <c r="D181" s="258">
        <f t="shared" si="24"/>
        <v>0</v>
      </c>
      <c r="E181" s="259">
        <f>B181/B4/B5</f>
        <v>0</v>
      </c>
      <c r="F181" s="260">
        <f t="shared" si="25"/>
        <v>0</v>
      </c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3.5" customHeight="1">
      <c r="A182" s="241" t="s">
        <v>101</v>
      </c>
      <c r="B182" s="233">
        <f>D81</f>
        <v>0</v>
      </c>
      <c r="C182" s="257" t="s">
        <v>99</v>
      </c>
      <c r="D182" s="258">
        <f t="shared" si="24"/>
        <v>0</v>
      </c>
      <c r="E182" s="259">
        <f>B182/B4/B5</f>
        <v>0</v>
      </c>
      <c r="F182" s="260">
        <f t="shared" si="25"/>
        <v>0</v>
      </c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3.5" customHeight="1">
      <c r="A183" s="261" t="s">
        <v>102</v>
      </c>
      <c r="B183" s="186">
        <f>SUM(B180:B182)</f>
        <v>103526.15</v>
      </c>
      <c r="C183" s="186"/>
      <c r="D183" s="262">
        <f t="shared" ref="D183:F183" si="26">SUM(D180:D182)</f>
        <v>103526.15</v>
      </c>
      <c r="E183" s="263">
        <f t="shared" si="26"/>
        <v>49.581489463601528</v>
      </c>
      <c r="F183" s="187">
        <f t="shared" si="26"/>
        <v>49.581489463601528</v>
      </c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3.5" customHeight="1">
      <c r="A184" s="173" t="s">
        <v>103</v>
      </c>
      <c r="B184" s="186"/>
      <c r="C184" s="242"/>
      <c r="D184" s="254"/>
      <c r="E184" s="255"/>
      <c r="F184" s="264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3.5" customHeight="1">
      <c r="A185" s="241" t="s">
        <v>98</v>
      </c>
      <c r="B185" s="237">
        <f>D109</f>
        <v>1046065.2047999999</v>
      </c>
      <c r="C185" s="237">
        <f t="shared" ref="C185:C187" si="27">$B$175</f>
        <v>8.9897096759205229E-3</v>
      </c>
      <c r="D185" s="258">
        <f t="shared" ref="D185:D187" si="28">B185*C185</f>
        <v>9403.8224932343437</v>
      </c>
      <c r="E185" s="259">
        <f>D185/B4/B5</f>
        <v>4.5037464048057201</v>
      </c>
      <c r="F185" s="260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3.5" customHeight="1">
      <c r="A186" s="241" t="s">
        <v>100</v>
      </c>
      <c r="B186" s="237">
        <f>D127</f>
        <v>18840</v>
      </c>
      <c r="C186" s="237">
        <f t="shared" si="27"/>
        <v>8.9897096759205229E-3</v>
      </c>
      <c r="D186" s="258">
        <f t="shared" si="28"/>
        <v>169.36613029434264</v>
      </c>
      <c r="E186" s="259">
        <f>D186/B4/B5</f>
        <v>8.1114047075834597E-2</v>
      </c>
      <c r="F186" s="260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3.5" customHeight="1">
      <c r="A187" s="241" t="s">
        <v>104</v>
      </c>
      <c r="B187" s="237">
        <f>D167</f>
        <v>4489.5</v>
      </c>
      <c r="C187" s="237">
        <f t="shared" si="27"/>
        <v>8.9897096759205229E-3</v>
      </c>
      <c r="D187" s="258">
        <f t="shared" si="28"/>
        <v>40.359301590045185</v>
      </c>
      <c r="E187" s="259">
        <f>D187/B4/B5</f>
        <v>1.932916742818256E-2</v>
      </c>
      <c r="F187" s="260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3.5" customHeight="1">
      <c r="A188" s="261" t="s">
        <v>105</v>
      </c>
      <c r="B188" s="186">
        <f>SUM(B185:B187)</f>
        <v>1069394.7047999999</v>
      </c>
      <c r="C188" s="186"/>
      <c r="D188" s="262">
        <f t="shared" ref="D188:E188" si="29">SUM(D185:D187)</f>
        <v>9613.5479251187317</v>
      </c>
      <c r="E188" s="263">
        <f t="shared" si="29"/>
        <v>4.6041896193097367</v>
      </c>
      <c r="F188" s="187">
        <f>F180*15%</f>
        <v>7.4372234195402287</v>
      </c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5.75" customHeight="1" thickBot="1">
      <c r="A189" s="265" t="s">
        <v>106</v>
      </c>
      <c r="B189" s="204"/>
      <c r="C189" s="204"/>
      <c r="D189" s="266"/>
      <c r="E189" s="267">
        <f t="shared" ref="E189:F189" si="30">E183+E188</f>
        <v>54.185679082911264</v>
      </c>
      <c r="F189" s="205">
        <f t="shared" si="30"/>
        <v>57.01871288314176</v>
      </c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13.5" customHeight="1">
      <c r="A190" s="247"/>
      <c r="B190" s="177"/>
      <c r="C190" s="177"/>
      <c r="D190" s="177"/>
      <c r="F190" s="222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13.5" customHeight="1">
      <c r="A191" s="268"/>
      <c r="B191" s="269"/>
      <c r="C191" s="222"/>
      <c r="D191" s="177"/>
      <c r="E191" s="270"/>
      <c r="F191" s="270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3.5" customHeight="1" thickBot="1">
      <c r="A192" s="223" t="s">
        <v>107</v>
      </c>
      <c r="B192" s="248"/>
      <c r="C192" s="248"/>
      <c r="D192" s="248"/>
      <c r="E192" s="248"/>
      <c r="F192" s="222"/>
      <c r="G192" s="222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25.5" customHeight="1">
      <c r="A193" s="181" t="s">
        <v>108</v>
      </c>
      <c r="B193" s="182" t="s">
        <v>109</v>
      </c>
      <c r="C193" s="182" t="s">
        <v>110</v>
      </c>
      <c r="D193" s="182" t="s">
        <v>111</v>
      </c>
      <c r="E193" s="183" t="s">
        <v>14</v>
      </c>
      <c r="F193" s="222"/>
      <c r="G193" s="222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24.75" customHeight="1">
      <c r="A194" s="173" t="s">
        <v>112</v>
      </c>
      <c r="B194" s="186">
        <f>MIN(E189,F189)</f>
        <v>54.185679082911264</v>
      </c>
      <c r="C194" s="271">
        <f>262*8</f>
        <v>2096</v>
      </c>
      <c r="D194" s="271">
        <v>1</v>
      </c>
      <c r="E194" s="187">
        <f>B194*C194*D194</f>
        <v>113573.18335778201</v>
      </c>
      <c r="F194" s="222"/>
      <c r="G194" s="222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3.5" customHeight="1">
      <c r="A195" s="214"/>
      <c r="B195" s="222"/>
      <c r="C195" s="222"/>
      <c r="D195" s="222"/>
      <c r="E195" s="222"/>
      <c r="F195" s="222"/>
      <c r="G195" s="222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13.5" customHeight="1">
      <c r="A196" s="177"/>
      <c r="B196" s="177"/>
      <c r="C196" s="177"/>
      <c r="D196" s="177"/>
      <c r="E196" s="199"/>
      <c r="F196" s="272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3.5" customHeight="1">
      <c r="A197" s="177"/>
      <c r="B197" s="177"/>
      <c r="C197" s="177"/>
      <c r="D197" s="177"/>
      <c r="E197" s="222"/>
      <c r="F197" s="272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3.5" customHeight="1">
      <c r="A198" s="214"/>
      <c r="B198" s="222"/>
      <c r="C198" s="222"/>
      <c r="D198" s="222"/>
      <c r="E198" s="222"/>
      <c r="F198" s="222"/>
      <c r="G198" s="222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3.5" customHeight="1">
      <c r="A199" s="214"/>
      <c r="B199" s="222"/>
      <c r="C199" s="222"/>
      <c r="D199" s="222"/>
      <c r="E199" s="222"/>
      <c r="F199" s="222"/>
      <c r="G199" s="222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3.5" customHeight="1">
      <c r="A200" s="214"/>
      <c r="B200" s="222"/>
      <c r="C200" s="222"/>
      <c r="D200" s="222"/>
      <c r="E200" s="222"/>
      <c r="F200" s="222"/>
      <c r="G200" s="222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3.5" customHeight="1">
      <c r="A201" s="214"/>
      <c r="B201" s="222"/>
      <c r="C201" s="222"/>
      <c r="D201" s="222"/>
      <c r="E201" s="222"/>
      <c r="F201" s="222"/>
      <c r="G201" s="222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3.5" customHeight="1">
      <c r="A202" s="214"/>
      <c r="B202" s="222"/>
      <c r="C202" s="222"/>
      <c r="D202" s="222"/>
      <c r="E202" s="222"/>
      <c r="F202" s="222"/>
      <c r="G202" s="222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3.5" customHeight="1">
      <c r="A203" s="214"/>
      <c r="B203" s="222"/>
      <c r="C203" s="222"/>
      <c r="D203" s="222"/>
      <c r="E203" s="222"/>
      <c r="F203" s="222"/>
      <c r="G203" s="222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3.5" customHeight="1">
      <c r="A204" s="214"/>
      <c r="B204" s="222"/>
      <c r="C204" s="222"/>
      <c r="D204" s="222"/>
      <c r="E204" s="222"/>
      <c r="F204" s="222"/>
      <c r="G204" s="222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3.5" customHeight="1">
      <c r="A205" s="214"/>
      <c r="B205" s="222"/>
      <c r="C205" s="222"/>
      <c r="D205" s="222"/>
      <c r="E205" s="222"/>
      <c r="F205" s="222"/>
      <c r="G205" s="222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3.5" customHeight="1">
      <c r="A206" s="214"/>
      <c r="B206" s="222"/>
      <c r="C206" s="222"/>
      <c r="D206" s="222"/>
      <c r="E206" s="222"/>
      <c r="F206" s="222"/>
      <c r="G206" s="222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3.5" customHeight="1">
      <c r="A207" s="214"/>
      <c r="B207" s="222"/>
      <c r="C207" s="222"/>
      <c r="D207" s="222"/>
      <c r="E207" s="222"/>
      <c r="F207" s="222"/>
      <c r="G207" s="222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3.5" customHeight="1">
      <c r="A208" s="214"/>
      <c r="B208" s="222"/>
      <c r="C208" s="222"/>
      <c r="D208" s="222"/>
      <c r="E208" s="222"/>
      <c r="F208" s="222"/>
      <c r="G208" s="222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3.5" customHeight="1">
      <c r="A209" s="214"/>
      <c r="B209" s="222"/>
      <c r="C209" s="222"/>
      <c r="D209" s="222"/>
      <c r="E209" s="222"/>
      <c r="F209" s="222"/>
      <c r="G209" s="222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3.5" customHeight="1">
      <c r="A210" s="214"/>
      <c r="B210" s="222"/>
      <c r="C210" s="222"/>
      <c r="D210" s="222"/>
      <c r="E210" s="222"/>
      <c r="F210" s="222"/>
      <c r="G210" s="222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3.5" customHeight="1">
      <c r="A211" s="214"/>
      <c r="B211" s="222"/>
      <c r="C211" s="222"/>
      <c r="D211" s="222"/>
      <c r="E211" s="222"/>
      <c r="F211" s="222"/>
      <c r="G211" s="222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3.5" customHeight="1">
      <c r="A212" s="214"/>
      <c r="B212" s="222"/>
      <c r="C212" s="222"/>
      <c r="D212" s="222"/>
      <c r="E212" s="222"/>
      <c r="F212" s="222"/>
      <c r="G212" s="222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3.5" customHeight="1">
      <c r="A213" s="214"/>
      <c r="B213" s="222"/>
      <c r="C213" s="222"/>
      <c r="D213" s="222"/>
      <c r="E213" s="222"/>
      <c r="F213" s="222"/>
      <c r="G213" s="222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3.5" customHeight="1">
      <c r="A214" s="214"/>
      <c r="B214" s="222"/>
      <c r="C214" s="222"/>
      <c r="D214" s="222"/>
      <c r="E214" s="222"/>
      <c r="F214" s="222"/>
      <c r="G214" s="222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13.5" customHeight="1">
      <c r="A215" s="214"/>
      <c r="B215" s="222"/>
      <c r="C215" s="222"/>
      <c r="D215" s="222"/>
      <c r="E215" s="222"/>
      <c r="F215" s="222"/>
      <c r="G215" s="222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13.5" customHeight="1">
      <c r="A216" s="214"/>
      <c r="B216" s="222"/>
      <c r="C216" s="222"/>
      <c r="D216" s="222"/>
      <c r="E216" s="222"/>
      <c r="F216" s="222"/>
      <c r="G216" s="222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13.5" customHeight="1">
      <c r="A217" s="214"/>
      <c r="B217" s="222"/>
      <c r="C217" s="222"/>
      <c r="D217" s="222"/>
      <c r="E217" s="222"/>
      <c r="F217" s="222"/>
      <c r="G217" s="222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3.5" customHeight="1">
      <c r="A218" s="214"/>
      <c r="B218" s="222"/>
      <c r="C218" s="222"/>
      <c r="D218" s="222"/>
      <c r="E218" s="222"/>
      <c r="F218" s="222"/>
      <c r="G218" s="222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3.5" customHeight="1">
      <c r="A219" s="214"/>
      <c r="B219" s="222"/>
      <c r="C219" s="222"/>
      <c r="D219" s="222"/>
      <c r="E219" s="222"/>
      <c r="F219" s="222"/>
      <c r="G219" s="222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3.5" customHeight="1">
      <c r="A220" s="214"/>
      <c r="B220" s="222"/>
      <c r="C220" s="222"/>
      <c r="D220" s="222"/>
      <c r="E220" s="222"/>
      <c r="F220" s="222"/>
      <c r="G220" s="222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3.5" customHeight="1">
      <c r="A221" s="214"/>
      <c r="B221" s="222"/>
      <c r="C221" s="222"/>
      <c r="D221" s="222"/>
      <c r="E221" s="222"/>
      <c r="F221" s="222"/>
      <c r="G221" s="222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13.5" customHeight="1">
      <c r="A222" s="214"/>
      <c r="B222" s="222"/>
      <c r="C222" s="222"/>
      <c r="D222" s="222"/>
      <c r="E222" s="222"/>
      <c r="F222" s="222"/>
      <c r="G222" s="222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13.5" customHeight="1">
      <c r="A223" s="214"/>
      <c r="B223" s="222"/>
      <c r="C223" s="222"/>
      <c r="D223" s="222"/>
      <c r="E223" s="222"/>
      <c r="F223" s="222"/>
      <c r="G223" s="222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13.5" customHeight="1">
      <c r="A224" s="214"/>
      <c r="B224" s="222"/>
      <c r="C224" s="222"/>
      <c r="D224" s="222"/>
      <c r="E224" s="222"/>
      <c r="F224" s="222"/>
      <c r="G224" s="222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3.5" customHeight="1">
      <c r="A225" s="214"/>
      <c r="B225" s="222"/>
      <c r="C225" s="222"/>
      <c r="D225" s="222"/>
      <c r="E225" s="222"/>
      <c r="F225" s="222"/>
      <c r="G225" s="222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3.5" customHeight="1">
      <c r="A226" s="214"/>
      <c r="B226" s="222"/>
      <c r="C226" s="222"/>
      <c r="D226" s="222"/>
      <c r="E226" s="222"/>
      <c r="F226" s="222"/>
      <c r="G226" s="222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3.5" customHeight="1">
      <c r="A227" s="214"/>
      <c r="B227" s="222"/>
      <c r="C227" s="222"/>
      <c r="D227" s="222"/>
      <c r="E227" s="222"/>
      <c r="F227" s="222"/>
      <c r="G227" s="222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3.5" customHeight="1">
      <c r="A228" s="214"/>
      <c r="B228" s="222"/>
      <c r="C228" s="222"/>
      <c r="D228" s="222"/>
      <c r="E228" s="222"/>
      <c r="F228" s="222"/>
      <c r="G228" s="222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3.5" customHeight="1">
      <c r="A229" s="214"/>
      <c r="B229" s="222"/>
      <c r="C229" s="222"/>
      <c r="D229" s="222"/>
      <c r="E229" s="222"/>
      <c r="F229" s="222"/>
      <c r="G229" s="222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3.5" customHeight="1">
      <c r="A230" s="214"/>
      <c r="B230" s="222"/>
      <c r="C230" s="222"/>
      <c r="D230" s="222"/>
      <c r="E230" s="222"/>
      <c r="F230" s="222"/>
      <c r="G230" s="222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3.5" customHeight="1">
      <c r="A231" s="214"/>
      <c r="B231" s="222"/>
      <c r="C231" s="222"/>
      <c r="D231" s="222"/>
      <c r="E231" s="222"/>
      <c r="F231" s="222"/>
      <c r="G231" s="222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3.5" customHeight="1">
      <c r="A232" s="214"/>
      <c r="B232" s="222"/>
      <c r="C232" s="222"/>
      <c r="D232" s="222"/>
      <c r="E232" s="222"/>
      <c r="F232" s="222"/>
      <c r="G232" s="222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3.5" customHeight="1">
      <c r="A233" s="214"/>
      <c r="B233" s="222"/>
      <c r="C233" s="222"/>
      <c r="D233" s="222"/>
      <c r="E233" s="222"/>
      <c r="F233" s="222"/>
      <c r="G233" s="222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3.5" customHeight="1">
      <c r="A234" s="214"/>
      <c r="B234" s="222"/>
      <c r="C234" s="222"/>
      <c r="D234" s="222"/>
      <c r="E234" s="222"/>
      <c r="F234" s="222"/>
      <c r="G234" s="222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3.5" customHeight="1">
      <c r="A235" s="214"/>
      <c r="B235" s="222"/>
      <c r="C235" s="222"/>
      <c r="D235" s="222"/>
      <c r="E235" s="222"/>
      <c r="F235" s="222"/>
      <c r="G235" s="222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3.5" customHeight="1">
      <c r="A236" s="214"/>
      <c r="B236" s="222"/>
      <c r="C236" s="222"/>
      <c r="D236" s="222"/>
      <c r="E236" s="222"/>
      <c r="F236" s="222"/>
      <c r="G236" s="222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3.5" customHeight="1">
      <c r="A237" s="214"/>
      <c r="B237" s="222"/>
      <c r="C237" s="222"/>
      <c r="D237" s="222"/>
      <c r="E237" s="222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13.5" customHeight="1">
      <c r="A238" s="214"/>
      <c r="B238" s="222"/>
      <c r="C238" s="222"/>
      <c r="D238" s="222"/>
      <c r="E238" s="222"/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13.5" customHeight="1">
      <c r="A239" s="214"/>
      <c r="B239" s="222"/>
      <c r="C239" s="222"/>
      <c r="D239" s="222"/>
      <c r="E239" s="222"/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3.5" customHeight="1">
      <c r="A241" s="214"/>
      <c r="B241" s="222"/>
      <c r="C241" s="222"/>
      <c r="D241" s="222"/>
      <c r="E241" s="222"/>
      <c r="F241" s="222"/>
      <c r="G241" s="222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3.5" customHeight="1">
      <c r="A242" s="214"/>
      <c r="B242" s="222"/>
      <c r="C242" s="222"/>
      <c r="D242" s="222"/>
      <c r="E242" s="222"/>
      <c r="F242" s="222"/>
      <c r="G242" s="222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214"/>
      <c r="B249" s="222"/>
      <c r="C249" s="222"/>
      <c r="D249" s="222"/>
      <c r="E249" s="222"/>
      <c r="F249" s="222"/>
      <c r="G249" s="222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3.5" customHeight="1">
      <c r="A250" s="214"/>
      <c r="B250" s="222"/>
      <c r="C250" s="222"/>
      <c r="D250" s="222"/>
      <c r="E250" s="222"/>
      <c r="F250" s="222"/>
      <c r="G250" s="222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3.5" customHeight="1">
      <c r="A251" s="214"/>
      <c r="B251" s="222"/>
      <c r="C251" s="222"/>
      <c r="D251" s="222"/>
      <c r="E251" s="222"/>
      <c r="F251" s="222"/>
      <c r="G251" s="222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3.5" customHeight="1">
      <c r="A252" s="214"/>
      <c r="B252" s="222"/>
      <c r="C252" s="222"/>
      <c r="D252" s="222"/>
      <c r="E252" s="222"/>
      <c r="F252" s="222"/>
      <c r="G252" s="222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3.5" customHeight="1">
      <c r="A253" s="214"/>
      <c r="B253" s="222"/>
      <c r="C253" s="222"/>
      <c r="D253" s="222"/>
      <c r="E253" s="222"/>
      <c r="F253" s="222"/>
      <c r="G253" s="222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3.5" customHeight="1">
      <c r="A254" s="214"/>
      <c r="B254" s="222"/>
      <c r="C254" s="222"/>
      <c r="D254" s="222"/>
      <c r="E254" s="222"/>
      <c r="F254" s="222"/>
      <c r="G254" s="222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3.5" customHeight="1">
      <c r="A255" s="214"/>
      <c r="B255" s="222"/>
      <c r="C255" s="222"/>
      <c r="D255" s="222"/>
      <c r="E255" s="222"/>
      <c r="F255" s="222"/>
      <c r="G255" s="222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3.5" customHeight="1">
      <c r="A256" s="214"/>
      <c r="B256" s="222"/>
      <c r="C256" s="222"/>
      <c r="D256" s="222"/>
      <c r="E256" s="222"/>
      <c r="F256" s="222"/>
      <c r="G256" s="222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3.5" customHeight="1">
      <c r="A257" s="214"/>
      <c r="B257" s="222"/>
      <c r="C257" s="222"/>
      <c r="D257" s="222"/>
      <c r="E257" s="222"/>
      <c r="F257" s="222"/>
      <c r="G257" s="222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3.5" customHeight="1">
      <c r="A258" s="214"/>
      <c r="B258" s="222"/>
      <c r="C258" s="222"/>
      <c r="D258" s="222"/>
      <c r="E258" s="222"/>
      <c r="F258" s="222"/>
      <c r="G258" s="222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3.5" customHeight="1">
      <c r="A259" s="214"/>
      <c r="B259" s="222"/>
      <c r="C259" s="222"/>
      <c r="D259" s="222"/>
      <c r="E259" s="222"/>
      <c r="F259" s="222"/>
      <c r="G259" s="222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3.5" customHeight="1">
      <c r="A260" s="214"/>
      <c r="B260" s="222"/>
      <c r="C260" s="222"/>
      <c r="D260" s="222"/>
      <c r="E260" s="222"/>
      <c r="F260" s="222"/>
      <c r="G260" s="222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3.5" customHeight="1">
      <c r="A261" s="214"/>
      <c r="B261" s="222"/>
      <c r="C261" s="222"/>
      <c r="D261" s="222"/>
      <c r="E261" s="222"/>
      <c r="F261" s="222"/>
      <c r="G261" s="222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3.5" customHeight="1">
      <c r="A262" s="214"/>
      <c r="B262" s="222"/>
      <c r="C262" s="222"/>
      <c r="D262" s="222"/>
      <c r="E262" s="222"/>
      <c r="F262" s="222"/>
      <c r="G262" s="222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3.5" customHeight="1">
      <c r="A263" s="214"/>
      <c r="B263" s="222"/>
      <c r="C263" s="222"/>
      <c r="D263" s="222"/>
      <c r="E263" s="222"/>
      <c r="F263" s="222"/>
      <c r="G263" s="222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3.5" customHeight="1">
      <c r="A264" s="214"/>
      <c r="B264" s="222"/>
      <c r="C264" s="222"/>
      <c r="D264" s="222"/>
      <c r="E264" s="222"/>
      <c r="F264" s="222"/>
      <c r="G264" s="222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3.5" customHeight="1">
      <c r="A265" s="214"/>
      <c r="B265" s="222"/>
      <c r="C265" s="222"/>
      <c r="D265" s="222"/>
      <c r="E265" s="222"/>
      <c r="F265" s="222"/>
      <c r="G265" s="222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3.5" customHeight="1">
      <c r="A266" s="214"/>
      <c r="B266" s="222"/>
      <c r="C266" s="222"/>
      <c r="D266" s="222"/>
      <c r="E266" s="222"/>
      <c r="F266" s="222"/>
      <c r="G266" s="222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3.5" customHeight="1">
      <c r="A267" s="214"/>
      <c r="B267" s="222"/>
      <c r="C267" s="222"/>
      <c r="D267" s="222"/>
      <c r="E267" s="222"/>
      <c r="F267" s="222"/>
      <c r="G267" s="222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3.5" customHeight="1">
      <c r="A268" s="214"/>
      <c r="B268" s="222"/>
      <c r="C268" s="222"/>
      <c r="D268" s="222"/>
      <c r="E268" s="222"/>
      <c r="F268" s="222"/>
      <c r="G268" s="222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3.5" customHeight="1">
      <c r="A269" s="214"/>
      <c r="B269" s="222"/>
      <c r="C269" s="222"/>
      <c r="D269" s="222"/>
      <c r="E269" s="222"/>
      <c r="F269" s="222"/>
      <c r="G269" s="222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3.5" customHeight="1">
      <c r="A270" s="214"/>
      <c r="B270" s="222"/>
      <c r="C270" s="222"/>
      <c r="D270" s="222"/>
      <c r="E270" s="222"/>
      <c r="F270" s="222"/>
      <c r="G270" s="222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3.5" customHeight="1">
      <c r="A271" s="214"/>
      <c r="B271" s="222"/>
      <c r="C271" s="222"/>
      <c r="D271" s="222"/>
      <c r="E271" s="222"/>
      <c r="F271" s="222"/>
      <c r="G271" s="222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3.5" customHeight="1">
      <c r="A272" s="214"/>
      <c r="B272" s="222"/>
      <c r="C272" s="222"/>
      <c r="D272" s="222"/>
      <c r="E272" s="222"/>
      <c r="F272" s="222"/>
      <c r="G272" s="222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3.5" customHeight="1">
      <c r="A273" s="214"/>
      <c r="B273" s="222"/>
      <c r="C273" s="222"/>
      <c r="D273" s="222"/>
      <c r="E273" s="222"/>
      <c r="F273" s="222"/>
      <c r="G273" s="222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3.5" customHeight="1">
      <c r="A274" s="214"/>
      <c r="B274" s="222"/>
      <c r="C274" s="222"/>
      <c r="D274" s="222"/>
      <c r="E274" s="222"/>
      <c r="F274" s="222"/>
      <c r="G274" s="222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3.5" customHeight="1">
      <c r="A275" s="214"/>
      <c r="B275" s="222"/>
      <c r="C275" s="222"/>
      <c r="D275" s="222"/>
      <c r="E275" s="222"/>
      <c r="F275" s="222"/>
      <c r="G275" s="222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3.5" customHeight="1">
      <c r="A276" s="214"/>
      <c r="B276" s="222"/>
      <c r="C276" s="222"/>
      <c r="D276" s="222"/>
      <c r="E276" s="222"/>
      <c r="F276" s="222"/>
      <c r="G276" s="222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3.5" customHeight="1">
      <c r="A277" s="214"/>
      <c r="B277" s="222"/>
      <c r="C277" s="222"/>
      <c r="D277" s="222"/>
      <c r="E277" s="222"/>
      <c r="F277" s="222"/>
      <c r="G277" s="222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3.5" customHeight="1">
      <c r="A278" s="214"/>
      <c r="B278" s="222"/>
      <c r="C278" s="222"/>
      <c r="D278" s="222"/>
      <c r="E278" s="222"/>
      <c r="F278" s="222"/>
      <c r="G278" s="222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3.5" customHeight="1">
      <c r="A279" s="214"/>
      <c r="B279" s="222"/>
      <c r="C279" s="222"/>
      <c r="D279" s="222"/>
      <c r="E279" s="222"/>
      <c r="F279" s="222"/>
      <c r="G279" s="222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3.5" customHeight="1">
      <c r="A280" s="214"/>
      <c r="B280" s="222"/>
      <c r="C280" s="222"/>
      <c r="D280" s="222"/>
      <c r="E280" s="222"/>
      <c r="F280" s="222"/>
      <c r="G280" s="222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3.5" customHeight="1">
      <c r="A281" s="214"/>
      <c r="B281" s="222"/>
      <c r="C281" s="222"/>
      <c r="D281" s="222"/>
      <c r="E281" s="222"/>
      <c r="F281" s="222"/>
      <c r="G281" s="222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3.5" customHeight="1">
      <c r="A282" s="214"/>
      <c r="B282" s="222"/>
      <c r="C282" s="222"/>
      <c r="D282" s="222"/>
      <c r="E282" s="222"/>
      <c r="F282" s="222"/>
      <c r="G282" s="222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3.5" customHeight="1">
      <c r="A283" s="214"/>
      <c r="B283" s="222"/>
      <c r="C283" s="222"/>
      <c r="D283" s="222"/>
      <c r="E283" s="222"/>
      <c r="F283" s="222"/>
      <c r="G283" s="222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3.5" customHeight="1">
      <c r="A284" s="214"/>
      <c r="B284" s="222"/>
      <c r="C284" s="222"/>
      <c r="D284" s="222"/>
      <c r="E284" s="222"/>
      <c r="F284" s="222"/>
      <c r="G284" s="222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3.5" customHeight="1">
      <c r="A285" s="214"/>
      <c r="B285" s="222"/>
      <c r="C285" s="222"/>
      <c r="D285" s="222"/>
      <c r="E285" s="222"/>
      <c r="F285" s="222"/>
      <c r="G285" s="222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3.5" customHeight="1">
      <c r="A286" s="214"/>
      <c r="B286" s="222"/>
      <c r="C286" s="222"/>
      <c r="D286" s="222"/>
      <c r="E286" s="222"/>
      <c r="F286" s="222"/>
      <c r="G286" s="222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3.5" customHeight="1">
      <c r="A287" s="214"/>
      <c r="B287" s="222"/>
      <c r="C287" s="222"/>
      <c r="D287" s="222"/>
      <c r="E287" s="222"/>
      <c r="F287" s="222"/>
      <c r="G287" s="222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3.5" customHeight="1">
      <c r="A288" s="214"/>
      <c r="B288" s="222"/>
      <c r="C288" s="222"/>
      <c r="D288" s="222"/>
      <c r="E288" s="222"/>
      <c r="F288" s="222"/>
      <c r="G288" s="222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3.5" customHeight="1">
      <c r="A289" s="214"/>
      <c r="B289" s="222"/>
      <c r="C289" s="222"/>
      <c r="D289" s="222"/>
      <c r="E289" s="222"/>
      <c r="F289" s="222"/>
      <c r="G289" s="222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3.5" customHeight="1">
      <c r="A290" s="214"/>
      <c r="B290" s="222"/>
      <c r="C290" s="222"/>
      <c r="D290" s="222"/>
      <c r="E290" s="222"/>
      <c r="F290" s="222"/>
      <c r="G290" s="222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3.5" customHeight="1">
      <c r="A291" s="214"/>
      <c r="B291" s="222"/>
      <c r="C291" s="222"/>
      <c r="D291" s="222"/>
      <c r="E291" s="222"/>
      <c r="F291" s="222"/>
      <c r="G291" s="222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3.5" customHeight="1">
      <c r="A292" s="214"/>
      <c r="B292" s="222"/>
      <c r="C292" s="222"/>
      <c r="D292" s="222"/>
      <c r="E292" s="222"/>
      <c r="F292" s="222"/>
      <c r="G292" s="222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3.5" customHeight="1">
      <c r="A293" s="214"/>
      <c r="B293" s="222"/>
      <c r="C293" s="222"/>
      <c r="D293" s="222"/>
      <c r="E293" s="222"/>
      <c r="F293" s="222"/>
      <c r="G293" s="222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3.5" customHeight="1">
      <c r="A294" s="214"/>
      <c r="B294" s="222"/>
      <c r="C294" s="222"/>
      <c r="D294" s="222"/>
      <c r="E294" s="222"/>
      <c r="F294" s="222"/>
      <c r="G294" s="222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3.5" customHeight="1">
      <c r="A295" s="214"/>
      <c r="B295" s="222"/>
      <c r="C295" s="222"/>
      <c r="D295" s="222"/>
      <c r="E295" s="222"/>
      <c r="F295" s="222"/>
      <c r="G295" s="222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3.5" customHeight="1">
      <c r="A296" s="214"/>
      <c r="B296" s="222"/>
      <c r="C296" s="222"/>
      <c r="D296" s="222"/>
      <c r="E296" s="222"/>
      <c r="F296" s="222"/>
      <c r="G296" s="222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3.5" customHeight="1">
      <c r="A297" s="214"/>
      <c r="B297" s="222"/>
      <c r="C297" s="222"/>
      <c r="D297" s="222"/>
      <c r="E297" s="222"/>
      <c r="F297" s="222"/>
      <c r="G297" s="222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3.5" customHeight="1">
      <c r="A298" s="214"/>
      <c r="B298" s="222"/>
      <c r="C298" s="222"/>
      <c r="D298" s="222"/>
      <c r="E298" s="222"/>
      <c r="F298" s="222"/>
      <c r="G298" s="222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3.5" customHeight="1">
      <c r="A299" s="214"/>
      <c r="B299" s="222"/>
      <c r="C299" s="222"/>
      <c r="D299" s="222"/>
      <c r="E299" s="222"/>
      <c r="F299" s="222"/>
      <c r="G299" s="222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3.5" customHeight="1">
      <c r="A300" s="214"/>
      <c r="B300" s="222"/>
      <c r="C300" s="222"/>
      <c r="D300" s="222"/>
      <c r="E300" s="222"/>
      <c r="F300" s="222"/>
      <c r="G300" s="222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3.5" customHeight="1">
      <c r="A301" s="214"/>
      <c r="B301" s="222"/>
      <c r="C301" s="222"/>
      <c r="D301" s="222"/>
      <c r="E301" s="222"/>
      <c r="F301" s="222"/>
      <c r="G301" s="222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3.5" customHeight="1">
      <c r="A302" s="214"/>
      <c r="B302" s="222"/>
      <c r="C302" s="222"/>
      <c r="D302" s="222"/>
      <c r="E302" s="222"/>
      <c r="F302" s="222"/>
      <c r="G302" s="222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3.5" customHeight="1">
      <c r="A303" s="214"/>
      <c r="B303" s="222"/>
      <c r="C303" s="222"/>
      <c r="D303" s="222"/>
      <c r="E303" s="222"/>
      <c r="F303" s="222"/>
      <c r="G303" s="222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3.5" customHeight="1">
      <c r="A304" s="214"/>
      <c r="B304" s="222"/>
      <c r="C304" s="222"/>
      <c r="D304" s="222"/>
      <c r="E304" s="222"/>
      <c r="F304" s="222"/>
      <c r="G304" s="222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3.5" customHeight="1">
      <c r="A305" s="214"/>
      <c r="B305" s="222"/>
      <c r="C305" s="222"/>
      <c r="D305" s="222"/>
      <c r="E305" s="222"/>
      <c r="F305" s="222"/>
      <c r="G305" s="222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3.5" customHeight="1">
      <c r="A306" s="214"/>
      <c r="B306" s="222"/>
      <c r="C306" s="222"/>
      <c r="D306" s="222"/>
      <c r="E306" s="222"/>
      <c r="F306" s="222"/>
      <c r="G306" s="222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3.5" customHeight="1">
      <c r="A307" s="214"/>
      <c r="B307" s="222"/>
      <c r="C307" s="222"/>
      <c r="D307" s="222"/>
      <c r="E307" s="222"/>
      <c r="F307" s="222"/>
      <c r="G307" s="222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3.5" customHeight="1">
      <c r="A308" s="214"/>
      <c r="B308" s="222"/>
      <c r="C308" s="222"/>
      <c r="D308" s="222"/>
      <c r="E308" s="222"/>
      <c r="F308" s="222"/>
      <c r="G308" s="222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3.5" customHeight="1">
      <c r="A309" s="214"/>
      <c r="B309" s="222"/>
      <c r="C309" s="222"/>
      <c r="D309" s="222"/>
      <c r="E309" s="222"/>
      <c r="F309" s="222"/>
      <c r="G309" s="222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3.5" customHeight="1">
      <c r="A310" s="214"/>
      <c r="B310" s="222"/>
      <c r="C310" s="222"/>
      <c r="D310" s="222"/>
      <c r="E310" s="222"/>
      <c r="F310" s="222"/>
      <c r="G310" s="222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3.5" customHeight="1">
      <c r="A311" s="214"/>
      <c r="B311" s="222"/>
      <c r="C311" s="222"/>
      <c r="D311" s="222"/>
      <c r="E311" s="222"/>
      <c r="F311" s="222"/>
      <c r="G311" s="222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3.5" customHeight="1">
      <c r="A312" s="214"/>
      <c r="B312" s="222"/>
      <c r="C312" s="222"/>
      <c r="D312" s="222"/>
      <c r="E312" s="222"/>
      <c r="F312" s="222"/>
      <c r="G312" s="222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3.5" customHeight="1">
      <c r="A313" s="214"/>
      <c r="B313" s="222"/>
      <c r="C313" s="222"/>
      <c r="D313" s="222"/>
      <c r="E313" s="222"/>
      <c r="F313" s="222"/>
      <c r="G313" s="222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3.5" customHeight="1">
      <c r="A314" s="214"/>
      <c r="B314" s="222"/>
      <c r="C314" s="222"/>
      <c r="D314" s="222"/>
      <c r="E314" s="222"/>
      <c r="F314" s="222"/>
      <c r="G314" s="222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3.5" customHeight="1">
      <c r="A315" s="214"/>
      <c r="B315" s="222"/>
      <c r="C315" s="222"/>
      <c r="D315" s="222"/>
      <c r="E315" s="222"/>
      <c r="F315" s="222"/>
      <c r="G315" s="222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3.5" customHeight="1">
      <c r="A316" s="214"/>
      <c r="B316" s="222"/>
      <c r="C316" s="222"/>
      <c r="D316" s="222"/>
      <c r="E316" s="222"/>
      <c r="F316" s="222"/>
      <c r="G316" s="222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3.5" customHeight="1">
      <c r="A317" s="214"/>
      <c r="B317" s="222"/>
      <c r="C317" s="222"/>
      <c r="D317" s="222"/>
      <c r="E317" s="222"/>
      <c r="F317" s="222"/>
      <c r="G317" s="222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3.5" customHeight="1">
      <c r="A318" s="214"/>
      <c r="B318" s="222"/>
      <c r="C318" s="222"/>
      <c r="D318" s="222"/>
      <c r="E318" s="222"/>
      <c r="F318" s="222"/>
      <c r="G318" s="222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3.5" customHeight="1">
      <c r="A319" s="214"/>
      <c r="B319" s="222"/>
      <c r="C319" s="222"/>
      <c r="D319" s="222"/>
      <c r="E319" s="222"/>
      <c r="F319" s="222"/>
      <c r="G319" s="222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3.5" customHeight="1">
      <c r="A320" s="214"/>
      <c r="B320" s="222"/>
      <c r="C320" s="222"/>
      <c r="D320" s="222"/>
      <c r="E320" s="222"/>
      <c r="F320" s="222"/>
      <c r="G320" s="222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3.5" customHeight="1">
      <c r="A321" s="214"/>
      <c r="B321" s="222"/>
      <c r="C321" s="222"/>
      <c r="D321" s="222"/>
      <c r="E321" s="222"/>
      <c r="F321" s="222"/>
      <c r="G321" s="222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3.5" customHeight="1">
      <c r="A322" s="214"/>
      <c r="B322" s="222"/>
      <c r="C322" s="222"/>
      <c r="D322" s="222"/>
      <c r="E322" s="222"/>
      <c r="F322" s="222"/>
      <c r="G322" s="222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3.5" customHeight="1">
      <c r="A323" s="214"/>
      <c r="B323" s="222"/>
      <c r="C323" s="222"/>
      <c r="D323" s="222"/>
      <c r="E323" s="222"/>
      <c r="F323" s="222"/>
      <c r="G323" s="222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3.5" customHeight="1">
      <c r="A324" s="214"/>
      <c r="B324" s="222"/>
      <c r="C324" s="222"/>
      <c r="D324" s="222"/>
      <c r="E324" s="222"/>
      <c r="F324" s="222"/>
      <c r="G324" s="222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3.5" customHeight="1">
      <c r="A325" s="214"/>
      <c r="B325" s="222"/>
      <c r="C325" s="222"/>
      <c r="D325" s="222"/>
      <c r="E325" s="222"/>
      <c r="F325" s="222"/>
      <c r="G325" s="222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3.5" customHeight="1">
      <c r="A326" s="214"/>
      <c r="B326" s="222"/>
      <c r="C326" s="222"/>
      <c r="D326" s="222"/>
      <c r="E326" s="222"/>
      <c r="F326" s="222"/>
      <c r="G326" s="222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3.5" customHeight="1">
      <c r="A327" s="214"/>
      <c r="B327" s="222"/>
      <c r="C327" s="222"/>
      <c r="D327" s="222"/>
      <c r="E327" s="222"/>
      <c r="F327" s="222"/>
      <c r="G327" s="222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3.5" customHeight="1">
      <c r="A328" s="214"/>
      <c r="B328" s="222"/>
      <c r="C328" s="222"/>
      <c r="D328" s="222"/>
      <c r="E328" s="222"/>
      <c r="F328" s="222"/>
      <c r="G328" s="222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3.5" customHeight="1">
      <c r="A329" s="214"/>
      <c r="B329" s="222"/>
      <c r="C329" s="222"/>
      <c r="D329" s="222"/>
      <c r="E329" s="222"/>
      <c r="F329" s="222"/>
      <c r="G329" s="222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3.5" customHeight="1">
      <c r="A330" s="214"/>
      <c r="B330" s="222"/>
      <c r="C330" s="222"/>
      <c r="D330" s="222"/>
      <c r="E330" s="222"/>
      <c r="F330" s="222"/>
      <c r="G330" s="222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3.5" customHeight="1">
      <c r="A331" s="214"/>
      <c r="B331" s="222"/>
      <c r="C331" s="222"/>
      <c r="D331" s="222"/>
      <c r="E331" s="222"/>
      <c r="F331" s="222"/>
      <c r="G331" s="222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3.5" customHeight="1">
      <c r="A332" s="214"/>
      <c r="B332" s="222"/>
      <c r="C332" s="222"/>
      <c r="D332" s="222"/>
      <c r="E332" s="222"/>
      <c r="F332" s="222"/>
      <c r="G332" s="222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3.5" customHeight="1">
      <c r="A333" s="214"/>
      <c r="B333" s="222"/>
      <c r="C333" s="222"/>
      <c r="D333" s="222"/>
      <c r="E333" s="222"/>
      <c r="F333" s="222"/>
      <c r="G333" s="222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3.5" customHeight="1">
      <c r="A334" s="214"/>
      <c r="B334" s="222"/>
      <c r="C334" s="222"/>
      <c r="D334" s="222"/>
      <c r="E334" s="222"/>
      <c r="F334" s="222"/>
      <c r="G334" s="222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3.5" customHeight="1">
      <c r="A335" s="214"/>
      <c r="B335" s="222"/>
      <c r="C335" s="222"/>
      <c r="D335" s="222"/>
      <c r="E335" s="222"/>
      <c r="F335" s="222"/>
      <c r="G335" s="222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3.5" customHeight="1">
      <c r="A336" s="214"/>
      <c r="B336" s="222"/>
      <c r="C336" s="222"/>
      <c r="D336" s="222"/>
      <c r="E336" s="222"/>
      <c r="F336" s="222"/>
      <c r="G336" s="222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3.5" customHeight="1">
      <c r="A337" s="214"/>
      <c r="B337" s="222"/>
      <c r="C337" s="222"/>
      <c r="D337" s="222"/>
      <c r="E337" s="222"/>
      <c r="F337" s="222"/>
      <c r="G337" s="222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3.5" customHeight="1">
      <c r="A338" s="214"/>
      <c r="B338" s="222"/>
      <c r="C338" s="222"/>
      <c r="D338" s="222"/>
      <c r="E338" s="222"/>
      <c r="F338" s="222"/>
      <c r="G338" s="222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3.5" customHeight="1">
      <c r="A339" s="214"/>
      <c r="B339" s="222"/>
      <c r="C339" s="222"/>
      <c r="D339" s="222"/>
      <c r="E339" s="222"/>
      <c r="F339" s="222"/>
      <c r="G339" s="222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3.5" customHeight="1">
      <c r="A340" s="214"/>
      <c r="B340" s="222"/>
      <c r="C340" s="222"/>
      <c r="D340" s="222"/>
      <c r="E340" s="222"/>
      <c r="F340" s="222"/>
      <c r="G340" s="222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3.5" customHeight="1">
      <c r="A341" s="214"/>
      <c r="B341" s="222"/>
      <c r="C341" s="222"/>
      <c r="D341" s="222"/>
      <c r="E341" s="222"/>
      <c r="F341" s="222"/>
      <c r="G341" s="222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3.5" customHeight="1">
      <c r="A342" s="214"/>
      <c r="B342" s="222"/>
      <c r="C342" s="222"/>
      <c r="D342" s="222"/>
      <c r="E342" s="222"/>
      <c r="F342" s="222"/>
      <c r="G342" s="222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3.5" customHeight="1">
      <c r="A343" s="214"/>
      <c r="B343" s="222"/>
      <c r="C343" s="222"/>
      <c r="D343" s="222"/>
      <c r="E343" s="222"/>
      <c r="F343" s="222"/>
      <c r="G343" s="222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3.5" customHeight="1">
      <c r="A344" s="214"/>
      <c r="B344" s="222"/>
      <c r="C344" s="222"/>
      <c r="D344" s="222"/>
      <c r="E344" s="222"/>
      <c r="F344" s="222"/>
      <c r="G344" s="222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3.5" customHeight="1">
      <c r="A345" s="214"/>
      <c r="B345" s="222"/>
      <c r="C345" s="222"/>
      <c r="D345" s="222"/>
      <c r="E345" s="222"/>
      <c r="F345" s="222"/>
      <c r="G345" s="222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3.5" customHeight="1">
      <c r="A346" s="214"/>
      <c r="B346" s="222"/>
      <c r="C346" s="222"/>
      <c r="D346" s="222"/>
      <c r="E346" s="222"/>
      <c r="F346" s="222"/>
      <c r="G346" s="222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3.5" customHeight="1">
      <c r="A347" s="214"/>
      <c r="B347" s="222"/>
      <c r="C347" s="222"/>
      <c r="D347" s="222"/>
      <c r="E347" s="222"/>
      <c r="F347" s="222"/>
      <c r="G347" s="222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3.5" customHeight="1">
      <c r="A348" s="214"/>
      <c r="B348" s="222"/>
      <c r="C348" s="222"/>
      <c r="D348" s="222"/>
      <c r="E348" s="222"/>
      <c r="F348" s="222"/>
      <c r="G348" s="222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3.5" customHeight="1">
      <c r="A349" s="214"/>
      <c r="B349" s="222"/>
      <c r="C349" s="222"/>
      <c r="D349" s="222"/>
      <c r="E349" s="222"/>
      <c r="F349" s="222"/>
      <c r="G349" s="222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3.5" customHeight="1">
      <c r="A350" s="214"/>
      <c r="B350" s="222"/>
      <c r="C350" s="222"/>
      <c r="D350" s="222"/>
      <c r="E350" s="222"/>
      <c r="F350" s="222"/>
      <c r="G350" s="222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3.5" customHeight="1">
      <c r="A351" s="214"/>
      <c r="B351" s="222"/>
      <c r="C351" s="222"/>
      <c r="D351" s="222"/>
      <c r="E351" s="222"/>
      <c r="F351" s="222"/>
      <c r="G351" s="222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3.5" customHeight="1">
      <c r="A352" s="214"/>
      <c r="B352" s="222"/>
      <c r="C352" s="222"/>
      <c r="D352" s="222"/>
      <c r="E352" s="222"/>
      <c r="F352" s="222"/>
      <c r="G352" s="222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3.5" customHeight="1">
      <c r="A353" s="214"/>
      <c r="B353" s="222"/>
      <c r="C353" s="222"/>
      <c r="D353" s="222"/>
      <c r="E353" s="222"/>
      <c r="F353" s="222"/>
      <c r="G353" s="222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3.5" customHeight="1">
      <c r="A354" s="214"/>
      <c r="B354" s="222"/>
      <c r="C354" s="222"/>
      <c r="D354" s="222"/>
      <c r="E354" s="222"/>
      <c r="F354" s="222"/>
      <c r="G354" s="222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3.5" customHeight="1">
      <c r="A355" s="214"/>
      <c r="B355" s="222"/>
      <c r="C355" s="222"/>
      <c r="D355" s="222"/>
      <c r="E355" s="222"/>
      <c r="F355" s="222"/>
      <c r="G355" s="222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3.5" customHeight="1">
      <c r="A356" s="214"/>
      <c r="B356" s="222"/>
      <c r="C356" s="222"/>
      <c r="D356" s="222"/>
      <c r="E356" s="222"/>
      <c r="F356" s="222"/>
      <c r="G356" s="222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3.5" customHeight="1">
      <c r="A357" s="214"/>
      <c r="B357" s="222"/>
      <c r="C357" s="222"/>
      <c r="D357" s="222"/>
      <c r="E357" s="222"/>
      <c r="F357" s="222"/>
      <c r="G357" s="222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3.5" customHeight="1">
      <c r="A358" s="214"/>
      <c r="B358" s="222"/>
      <c r="C358" s="222"/>
      <c r="D358" s="222"/>
      <c r="E358" s="222"/>
      <c r="F358" s="222"/>
      <c r="G358" s="222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3.5" customHeight="1">
      <c r="A359" s="214"/>
      <c r="B359" s="222"/>
      <c r="C359" s="222"/>
      <c r="D359" s="222"/>
      <c r="E359" s="222"/>
      <c r="F359" s="222"/>
      <c r="G359" s="222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3.5" customHeight="1">
      <c r="A360" s="214"/>
      <c r="B360" s="222"/>
      <c r="C360" s="222"/>
      <c r="D360" s="222"/>
      <c r="E360" s="222"/>
      <c r="F360" s="222"/>
      <c r="G360" s="222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3.5" customHeight="1">
      <c r="A361" s="214"/>
      <c r="B361" s="222"/>
      <c r="C361" s="222"/>
      <c r="D361" s="222"/>
      <c r="E361" s="222"/>
      <c r="F361" s="222"/>
      <c r="G361" s="222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3.5" customHeight="1">
      <c r="A362" s="214"/>
      <c r="B362" s="222"/>
      <c r="C362" s="222"/>
      <c r="D362" s="222"/>
      <c r="E362" s="222"/>
      <c r="F362" s="222"/>
      <c r="G362" s="222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3.5" customHeight="1">
      <c r="A363" s="214"/>
      <c r="B363" s="222"/>
      <c r="C363" s="222"/>
      <c r="D363" s="222"/>
      <c r="E363" s="222"/>
      <c r="F363" s="222"/>
      <c r="G363" s="222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3.5" customHeight="1">
      <c r="A364" s="214"/>
      <c r="B364" s="222"/>
      <c r="C364" s="222"/>
      <c r="D364" s="222"/>
      <c r="E364" s="222"/>
      <c r="F364" s="222"/>
      <c r="G364" s="222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3.5" customHeight="1">
      <c r="A365" s="214"/>
      <c r="B365" s="222"/>
      <c r="C365" s="222"/>
      <c r="D365" s="222"/>
      <c r="E365" s="222"/>
      <c r="F365" s="222"/>
      <c r="G365" s="222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3.5" customHeight="1">
      <c r="A366" s="214"/>
      <c r="B366" s="222"/>
      <c r="C366" s="222"/>
      <c r="D366" s="222"/>
      <c r="E366" s="222"/>
      <c r="F366" s="222"/>
      <c r="G366" s="222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3.5" customHeight="1">
      <c r="A367" s="214"/>
      <c r="B367" s="222"/>
      <c r="C367" s="222"/>
      <c r="D367" s="222"/>
      <c r="E367" s="222"/>
      <c r="F367" s="222"/>
      <c r="G367" s="222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3.5" customHeight="1">
      <c r="A368" s="214"/>
      <c r="B368" s="222"/>
      <c r="C368" s="222"/>
      <c r="D368" s="222"/>
      <c r="E368" s="222"/>
      <c r="F368" s="222"/>
      <c r="G368" s="222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3.5" customHeight="1">
      <c r="A369" s="214"/>
      <c r="B369" s="222"/>
      <c r="C369" s="222"/>
      <c r="D369" s="222"/>
      <c r="E369" s="222"/>
      <c r="F369" s="222"/>
      <c r="G369" s="222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3.5" customHeight="1">
      <c r="A370" s="214"/>
      <c r="B370" s="222"/>
      <c r="C370" s="222"/>
      <c r="D370" s="222"/>
      <c r="E370" s="222"/>
      <c r="F370" s="222"/>
      <c r="G370" s="222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3.5" customHeight="1">
      <c r="A371" s="214"/>
      <c r="B371" s="222"/>
      <c r="C371" s="222"/>
      <c r="D371" s="222"/>
      <c r="E371" s="222"/>
      <c r="F371" s="222"/>
      <c r="G371" s="222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3.5" customHeight="1">
      <c r="A372" s="214"/>
      <c r="B372" s="222"/>
      <c r="C372" s="222"/>
      <c r="D372" s="222"/>
      <c r="E372" s="222"/>
      <c r="F372" s="222"/>
      <c r="G372" s="222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3.5" customHeight="1">
      <c r="A373" s="214"/>
      <c r="B373" s="222"/>
      <c r="C373" s="222"/>
      <c r="D373" s="222"/>
      <c r="E373" s="222"/>
      <c r="F373" s="222"/>
      <c r="G373" s="222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3.5" customHeight="1">
      <c r="A374" s="214"/>
      <c r="B374" s="222"/>
      <c r="C374" s="222"/>
      <c r="D374" s="222"/>
      <c r="E374" s="222"/>
      <c r="F374" s="222"/>
      <c r="G374" s="222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3.5" customHeight="1">
      <c r="A375" s="214"/>
      <c r="B375" s="222"/>
      <c r="C375" s="222"/>
      <c r="D375" s="222"/>
      <c r="E375" s="222"/>
      <c r="F375" s="222"/>
      <c r="G375" s="222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3.5" customHeight="1">
      <c r="A376" s="214"/>
      <c r="B376" s="222"/>
      <c r="C376" s="222"/>
      <c r="D376" s="222"/>
      <c r="E376" s="222"/>
      <c r="F376" s="222"/>
      <c r="G376" s="222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3.5" customHeight="1">
      <c r="A377" s="214"/>
      <c r="B377" s="222"/>
      <c r="C377" s="222"/>
      <c r="D377" s="222"/>
      <c r="E377" s="222"/>
      <c r="F377" s="222"/>
      <c r="G377" s="222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3.5" customHeight="1">
      <c r="A378" s="214"/>
      <c r="B378" s="222"/>
      <c r="C378" s="222"/>
      <c r="D378" s="222"/>
      <c r="E378" s="222"/>
      <c r="F378" s="222"/>
      <c r="G378" s="222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3.5" customHeight="1">
      <c r="A379" s="214"/>
      <c r="B379" s="222"/>
      <c r="C379" s="222"/>
      <c r="D379" s="222"/>
      <c r="E379" s="222"/>
      <c r="F379" s="222"/>
      <c r="G379" s="222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3.5" customHeight="1">
      <c r="A380" s="214"/>
      <c r="B380" s="222"/>
      <c r="C380" s="222"/>
      <c r="D380" s="222"/>
      <c r="E380" s="222"/>
      <c r="F380" s="222"/>
      <c r="G380" s="222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3.5" customHeight="1">
      <c r="A381" s="214"/>
      <c r="B381" s="222"/>
      <c r="C381" s="222"/>
      <c r="D381" s="222"/>
      <c r="E381" s="222"/>
      <c r="F381" s="222"/>
      <c r="G381" s="222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3.5" customHeight="1">
      <c r="A382" s="214"/>
      <c r="B382" s="222"/>
      <c r="C382" s="222"/>
      <c r="D382" s="222"/>
      <c r="E382" s="222"/>
      <c r="F382" s="222"/>
      <c r="G382" s="222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3.5" customHeight="1">
      <c r="A383" s="214"/>
      <c r="B383" s="222"/>
      <c r="C383" s="222"/>
      <c r="D383" s="222"/>
      <c r="E383" s="222"/>
      <c r="F383" s="222"/>
      <c r="G383" s="222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3.5" customHeight="1">
      <c r="A384" s="214"/>
      <c r="B384" s="222"/>
      <c r="C384" s="222"/>
      <c r="D384" s="222"/>
      <c r="E384" s="222"/>
      <c r="F384" s="222"/>
      <c r="G384" s="222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3.5" customHeight="1">
      <c r="A385" s="214"/>
      <c r="B385" s="222"/>
      <c r="C385" s="222"/>
      <c r="D385" s="222"/>
      <c r="E385" s="222"/>
      <c r="F385" s="222"/>
      <c r="G385" s="222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3.5" customHeight="1">
      <c r="A386" s="214"/>
      <c r="B386" s="222"/>
      <c r="C386" s="222"/>
      <c r="D386" s="222"/>
      <c r="E386" s="222"/>
      <c r="F386" s="222"/>
      <c r="G386" s="222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3.5" customHeight="1">
      <c r="A387" s="214"/>
      <c r="B387" s="222"/>
      <c r="C387" s="222"/>
      <c r="D387" s="222"/>
      <c r="E387" s="222"/>
      <c r="F387" s="222"/>
      <c r="G387" s="222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3.5" customHeight="1">
      <c r="A388" s="214"/>
      <c r="B388" s="222"/>
      <c r="C388" s="222"/>
      <c r="D388" s="222"/>
      <c r="E388" s="222"/>
      <c r="F388" s="222"/>
      <c r="G388" s="222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3.5" customHeight="1">
      <c r="A389" s="214"/>
      <c r="B389" s="222"/>
      <c r="C389" s="222"/>
      <c r="D389" s="222"/>
      <c r="E389" s="222"/>
      <c r="F389" s="222"/>
      <c r="G389" s="222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3.5" customHeight="1">
      <c r="A390" s="214"/>
      <c r="B390" s="222"/>
      <c r="C390" s="222"/>
      <c r="D390" s="222"/>
      <c r="E390" s="222"/>
      <c r="F390" s="222"/>
      <c r="G390" s="222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3.5" customHeight="1">
      <c r="A391" s="214"/>
      <c r="B391" s="222"/>
      <c r="C391" s="222"/>
      <c r="D391" s="222"/>
      <c r="E391" s="222"/>
      <c r="F391" s="222"/>
      <c r="G391" s="222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3.5" customHeight="1">
      <c r="A392" s="214"/>
      <c r="B392" s="222"/>
      <c r="C392" s="222"/>
      <c r="D392" s="222"/>
      <c r="E392" s="222"/>
      <c r="F392" s="222"/>
      <c r="G392" s="222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3.5" customHeight="1">
      <c r="A393" s="214"/>
      <c r="B393" s="222"/>
      <c r="C393" s="222"/>
      <c r="D393" s="222"/>
      <c r="E393" s="222"/>
      <c r="F393" s="222"/>
      <c r="G393" s="222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3.5" customHeight="1">
      <c r="A394" s="214"/>
      <c r="B394" s="222"/>
      <c r="C394" s="222"/>
      <c r="D394" s="222"/>
      <c r="E394" s="222"/>
      <c r="F394" s="222"/>
      <c r="G394" s="222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3.5" customHeight="1">
      <c r="A395" s="214"/>
      <c r="B395" s="222"/>
      <c r="C395" s="222"/>
      <c r="D395" s="222"/>
      <c r="E395" s="222"/>
      <c r="F395" s="222"/>
      <c r="G395" s="222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3.5" customHeight="1">
      <c r="A396" s="214"/>
      <c r="B396" s="222"/>
      <c r="C396" s="222"/>
      <c r="D396" s="222"/>
      <c r="E396" s="222"/>
      <c r="F396" s="222"/>
      <c r="G396" s="222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3.5" customHeight="1">
      <c r="A397" s="214"/>
      <c r="B397" s="222"/>
      <c r="C397" s="222"/>
      <c r="D397" s="222"/>
      <c r="E397" s="222"/>
      <c r="F397" s="222"/>
      <c r="G397" s="222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3.5" customHeight="1">
      <c r="A398" s="214"/>
      <c r="B398" s="222"/>
      <c r="C398" s="222"/>
      <c r="D398" s="222"/>
      <c r="E398" s="222"/>
      <c r="F398" s="222"/>
      <c r="G398" s="222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3.5" customHeight="1">
      <c r="A399" s="214"/>
      <c r="B399" s="222"/>
      <c r="C399" s="222"/>
      <c r="D399" s="222"/>
      <c r="E399" s="222"/>
      <c r="F399" s="222"/>
      <c r="G399" s="222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3.5" customHeight="1">
      <c r="A400" s="214"/>
      <c r="B400" s="222"/>
      <c r="C400" s="222"/>
      <c r="D400" s="222"/>
      <c r="E400" s="222"/>
      <c r="F400" s="222"/>
      <c r="G400" s="222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3.5" customHeight="1">
      <c r="A401" s="214"/>
      <c r="B401" s="222"/>
      <c r="C401" s="222"/>
      <c r="D401" s="222"/>
      <c r="E401" s="222"/>
      <c r="F401" s="222"/>
      <c r="G401" s="222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3.5" customHeight="1">
      <c r="A402" s="214"/>
      <c r="B402" s="222"/>
      <c r="C402" s="222"/>
      <c r="D402" s="222"/>
      <c r="E402" s="222"/>
      <c r="F402" s="222"/>
      <c r="G402" s="222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3.5" customHeight="1">
      <c r="A403" s="214"/>
      <c r="B403" s="222"/>
      <c r="C403" s="222"/>
      <c r="D403" s="222"/>
      <c r="E403" s="222"/>
      <c r="F403" s="222"/>
      <c r="G403" s="222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3.5" customHeight="1">
      <c r="A404" s="214"/>
      <c r="B404" s="222"/>
      <c r="C404" s="222"/>
      <c r="D404" s="222"/>
      <c r="E404" s="222"/>
      <c r="F404" s="222"/>
      <c r="G404" s="222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3.5" customHeight="1">
      <c r="A405" s="214"/>
      <c r="B405" s="222"/>
      <c r="C405" s="222"/>
      <c r="D405" s="222"/>
      <c r="E405" s="222"/>
      <c r="F405" s="222"/>
      <c r="G405" s="222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3.5" customHeight="1">
      <c r="A406" s="214"/>
      <c r="B406" s="222"/>
      <c r="C406" s="222"/>
      <c r="D406" s="222"/>
      <c r="E406" s="222"/>
      <c r="F406" s="222"/>
      <c r="G406" s="222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3.5" customHeight="1">
      <c r="A407" s="214"/>
      <c r="B407" s="222"/>
      <c r="C407" s="222"/>
      <c r="D407" s="222"/>
      <c r="E407" s="222"/>
      <c r="F407" s="222"/>
      <c r="G407" s="222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3.5" customHeight="1">
      <c r="A408" s="214"/>
      <c r="B408" s="222"/>
      <c r="C408" s="222"/>
      <c r="D408" s="222"/>
      <c r="E408" s="222"/>
      <c r="F408" s="222"/>
      <c r="G408" s="222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3.5" customHeight="1">
      <c r="A409" s="214"/>
      <c r="B409" s="222"/>
      <c r="C409" s="222"/>
      <c r="D409" s="222"/>
      <c r="E409" s="222"/>
      <c r="F409" s="222"/>
      <c r="G409" s="222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3.5" customHeight="1">
      <c r="A410" s="214"/>
      <c r="B410" s="222"/>
      <c r="C410" s="222"/>
      <c r="D410" s="222"/>
      <c r="E410" s="222"/>
      <c r="F410" s="222"/>
      <c r="G410" s="222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3.5" customHeight="1">
      <c r="A411" s="214"/>
      <c r="B411" s="222"/>
      <c r="C411" s="222"/>
      <c r="D411" s="222"/>
      <c r="E411" s="222"/>
      <c r="F411" s="222"/>
      <c r="G411" s="222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3.5" customHeight="1">
      <c r="A412" s="214"/>
      <c r="B412" s="222"/>
      <c r="C412" s="222"/>
      <c r="D412" s="222"/>
      <c r="E412" s="222"/>
      <c r="F412" s="222"/>
      <c r="G412" s="222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3.5" customHeight="1">
      <c r="A413" s="214"/>
      <c r="B413" s="222"/>
      <c r="C413" s="222"/>
      <c r="D413" s="222"/>
      <c r="E413" s="222"/>
      <c r="F413" s="222"/>
      <c r="G413" s="222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3.5" customHeight="1">
      <c r="A414" s="214"/>
      <c r="B414" s="222"/>
      <c r="C414" s="222"/>
      <c r="D414" s="222"/>
      <c r="E414" s="222"/>
      <c r="F414" s="222"/>
      <c r="G414" s="222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3.5" customHeight="1">
      <c r="A415" s="214"/>
      <c r="B415" s="222"/>
      <c r="C415" s="222"/>
      <c r="D415" s="222"/>
      <c r="E415" s="222"/>
      <c r="F415" s="222"/>
      <c r="G415" s="222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3.5" customHeight="1">
      <c r="A416" s="214"/>
      <c r="B416" s="222"/>
      <c r="C416" s="222"/>
      <c r="D416" s="222"/>
      <c r="E416" s="222"/>
      <c r="F416" s="222"/>
      <c r="G416" s="222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3.5" customHeight="1">
      <c r="A417" s="214"/>
      <c r="B417" s="222"/>
      <c r="C417" s="222"/>
      <c r="D417" s="222"/>
      <c r="E417" s="222"/>
      <c r="F417" s="222"/>
      <c r="G417" s="222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3.5" customHeight="1">
      <c r="A418" s="214"/>
      <c r="B418" s="222"/>
      <c r="C418" s="222"/>
      <c r="D418" s="222"/>
      <c r="E418" s="222"/>
      <c r="F418" s="222"/>
      <c r="G418" s="222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3.5" customHeight="1">
      <c r="A419" s="214"/>
      <c r="B419" s="222"/>
      <c r="C419" s="222"/>
      <c r="D419" s="222"/>
      <c r="E419" s="222"/>
      <c r="F419" s="222"/>
      <c r="G419" s="222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3.5" customHeight="1">
      <c r="A420" s="214"/>
      <c r="B420" s="222"/>
      <c r="C420" s="222"/>
      <c r="D420" s="222"/>
      <c r="E420" s="222"/>
      <c r="F420" s="222"/>
      <c r="G420" s="222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3.5" customHeight="1">
      <c r="A421" s="214"/>
      <c r="B421" s="222"/>
      <c r="C421" s="222"/>
      <c r="D421" s="222"/>
      <c r="E421" s="222"/>
      <c r="F421" s="222"/>
      <c r="G421" s="222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3.5" customHeight="1">
      <c r="A422" s="214"/>
      <c r="B422" s="222"/>
      <c r="C422" s="222"/>
      <c r="D422" s="222"/>
      <c r="E422" s="222"/>
      <c r="F422" s="222"/>
      <c r="G422" s="222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3.5" customHeight="1">
      <c r="A423" s="214"/>
      <c r="B423" s="222"/>
      <c r="C423" s="222"/>
      <c r="D423" s="222"/>
      <c r="E423" s="222"/>
      <c r="F423" s="222"/>
      <c r="G423" s="222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3.5" customHeight="1">
      <c r="A424" s="214"/>
      <c r="B424" s="222"/>
      <c r="C424" s="222"/>
      <c r="D424" s="222"/>
      <c r="E424" s="222"/>
      <c r="F424" s="222"/>
      <c r="G424" s="222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3.5" customHeight="1">
      <c r="A425" s="214"/>
      <c r="B425" s="222"/>
      <c r="C425" s="222"/>
      <c r="D425" s="222"/>
      <c r="E425" s="222"/>
      <c r="F425" s="222"/>
      <c r="G425" s="222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3.5" customHeight="1">
      <c r="A426" s="214"/>
      <c r="B426" s="222"/>
      <c r="C426" s="222"/>
      <c r="D426" s="222"/>
      <c r="E426" s="222"/>
      <c r="F426" s="222"/>
      <c r="G426" s="222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3.5" customHeight="1">
      <c r="A427" s="214"/>
      <c r="B427" s="222"/>
      <c r="C427" s="222"/>
      <c r="D427" s="222"/>
      <c r="E427" s="222"/>
      <c r="F427" s="222"/>
      <c r="G427" s="222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3.5" customHeight="1">
      <c r="A428" s="214"/>
      <c r="B428" s="222"/>
      <c r="C428" s="222"/>
      <c r="D428" s="222"/>
      <c r="E428" s="222"/>
      <c r="F428" s="222"/>
      <c r="G428" s="222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3.5" customHeight="1">
      <c r="A429" s="214"/>
      <c r="B429" s="222"/>
      <c r="C429" s="222"/>
      <c r="D429" s="222"/>
      <c r="E429" s="222"/>
      <c r="F429" s="222"/>
      <c r="G429" s="222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3.5" customHeight="1">
      <c r="A430" s="214"/>
      <c r="B430" s="222"/>
      <c r="C430" s="222"/>
      <c r="D430" s="222"/>
      <c r="E430" s="222"/>
      <c r="F430" s="222"/>
      <c r="G430" s="222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3.5" customHeight="1">
      <c r="A431" s="214"/>
      <c r="B431" s="222"/>
      <c r="C431" s="222"/>
      <c r="D431" s="222"/>
      <c r="E431" s="222"/>
      <c r="F431" s="222"/>
      <c r="G431" s="222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3.5" customHeight="1">
      <c r="A432" s="214"/>
      <c r="B432" s="222"/>
      <c r="C432" s="222"/>
      <c r="D432" s="222"/>
      <c r="E432" s="222"/>
      <c r="F432" s="222"/>
      <c r="G432" s="222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3.5" customHeight="1">
      <c r="A433" s="214"/>
      <c r="B433" s="222"/>
      <c r="C433" s="222"/>
      <c r="D433" s="222"/>
      <c r="E433" s="222"/>
      <c r="F433" s="222"/>
      <c r="G433" s="222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3.5" customHeight="1">
      <c r="A434" s="214"/>
      <c r="B434" s="222"/>
      <c r="C434" s="222"/>
      <c r="D434" s="222"/>
      <c r="E434" s="222"/>
      <c r="F434" s="222"/>
      <c r="G434" s="222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3.5" customHeight="1">
      <c r="A435" s="214"/>
      <c r="B435" s="222"/>
      <c r="C435" s="222"/>
      <c r="D435" s="222"/>
      <c r="E435" s="222"/>
      <c r="F435" s="222"/>
      <c r="G435" s="222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3.5" customHeight="1">
      <c r="A436" s="214"/>
      <c r="B436" s="222"/>
      <c r="C436" s="222"/>
      <c r="D436" s="222"/>
      <c r="E436" s="222"/>
      <c r="F436" s="222"/>
      <c r="G436" s="222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3.5" customHeight="1">
      <c r="A437" s="214"/>
      <c r="B437" s="222"/>
      <c r="C437" s="222"/>
      <c r="D437" s="222"/>
      <c r="E437" s="222"/>
      <c r="F437" s="222"/>
      <c r="G437" s="222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3.5" customHeight="1">
      <c r="A438" s="214"/>
      <c r="B438" s="222"/>
      <c r="C438" s="222"/>
      <c r="D438" s="222"/>
      <c r="E438" s="222"/>
      <c r="F438" s="222"/>
      <c r="G438" s="222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3.5" customHeight="1">
      <c r="A439" s="214"/>
      <c r="B439" s="222"/>
      <c r="C439" s="222"/>
      <c r="D439" s="222"/>
      <c r="E439" s="222"/>
      <c r="F439" s="222"/>
      <c r="G439" s="222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3.5" customHeight="1">
      <c r="A440" s="214"/>
      <c r="B440" s="222"/>
      <c r="C440" s="222"/>
      <c r="D440" s="222"/>
      <c r="E440" s="222"/>
      <c r="F440" s="222"/>
      <c r="G440" s="222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3.5" customHeight="1">
      <c r="A441" s="214"/>
      <c r="B441" s="222"/>
      <c r="C441" s="222"/>
      <c r="D441" s="222"/>
      <c r="E441" s="222"/>
      <c r="F441" s="222"/>
      <c r="G441" s="222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3.5" customHeight="1">
      <c r="A442" s="214"/>
      <c r="B442" s="222"/>
      <c r="C442" s="222"/>
      <c r="D442" s="222"/>
      <c r="E442" s="222"/>
      <c r="F442" s="222"/>
      <c r="G442" s="222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3.5" customHeight="1">
      <c r="A443" s="214"/>
      <c r="B443" s="222"/>
      <c r="C443" s="222"/>
      <c r="D443" s="222"/>
      <c r="E443" s="222"/>
      <c r="F443" s="222"/>
      <c r="G443" s="222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3.5" customHeight="1">
      <c r="A444" s="214"/>
      <c r="B444" s="222"/>
      <c r="C444" s="222"/>
      <c r="D444" s="222"/>
      <c r="E444" s="222"/>
      <c r="F444" s="222"/>
      <c r="G444" s="222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3.5" customHeight="1">
      <c r="A445" s="214"/>
      <c r="B445" s="222"/>
      <c r="C445" s="222"/>
      <c r="D445" s="222"/>
      <c r="E445" s="222"/>
      <c r="F445" s="222"/>
      <c r="G445" s="222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3.5" customHeight="1">
      <c r="A446" s="214"/>
      <c r="B446" s="222"/>
      <c r="C446" s="222"/>
      <c r="D446" s="222"/>
      <c r="E446" s="222"/>
      <c r="F446" s="222"/>
      <c r="G446" s="222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3.5" customHeight="1">
      <c r="A447" s="214"/>
      <c r="B447" s="222"/>
      <c r="C447" s="222"/>
      <c r="D447" s="222"/>
      <c r="E447" s="222"/>
      <c r="F447" s="222"/>
      <c r="G447" s="222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3.5" customHeight="1">
      <c r="A448" s="214"/>
      <c r="B448" s="222"/>
      <c r="C448" s="222"/>
      <c r="D448" s="222"/>
      <c r="E448" s="222"/>
      <c r="F448" s="222"/>
      <c r="G448" s="222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3.5" customHeight="1">
      <c r="A449" s="214"/>
      <c r="B449" s="222"/>
      <c r="C449" s="222"/>
      <c r="D449" s="222"/>
      <c r="E449" s="222"/>
      <c r="F449" s="222"/>
      <c r="G449" s="222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3.5" customHeight="1">
      <c r="A450" s="214"/>
      <c r="B450" s="222"/>
      <c r="C450" s="222"/>
      <c r="D450" s="222"/>
      <c r="E450" s="222"/>
      <c r="F450" s="222"/>
      <c r="G450" s="222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3.5" customHeight="1">
      <c r="A451" s="214"/>
      <c r="B451" s="222"/>
      <c r="C451" s="222"/>
      <c r="D451" s="222"/>
      <c r="E451" s="222"/>
      <c r="F451" s="222"/>
      <c r="G451" s="222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3.5" customHeight="1">
      <c r="A452" s="214"/>
      <c r="B452" s="222"/>
      <c r="C452" s="222"/>
      <c r="D452" s="222"/>
      <c r="E452" s="222"/>
      <c r="F452" s="222"/>
      <c r="G452" s="222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3.5" customHeight="1">
      <c r="A453" s="214"/>
      <c r="B453" s="222"/>
      <c r="C453" s="222"/>
      <c r="D453" s="222"/>
      <c r="E453" s="222"/>
      <c r="F453" s="222"/>
      <c r="G453" s="222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3.5" customHeight="1">
      <c r="A454" s="214"/>
      <c r="B454" s="222"/>
      <c r="C454" s="222"/>
      <c r="D454" s="222"/>
      <c r="E454" s="222"/>
      <c r="F454" s="222"/>
      <c r="G454" s="222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3.5" customHeight="1">
      <c r="A455" s="214"/>
      <c r="B455" s="222"/>
      <c r="C455" s="222"/>
      <c r="D455" s="222"/>
      <c r="E455" s="222"/>
      <c r="F455" s="222"/>
      <c r="G455" s="222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3.5" customHeight="1">
      <c r="A456" s="214"/>
      <c r="B456" s="222"/>
      <c r="C456" s="222"/>
      <c r="D456" s="222"/>
      <c r="E456" s="222"/>
      <c r="F456" s="222"/>
      <c r="G456" s="222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3.5" customHeight="1">
      <c r="A457" s="214"/>
      <c r="B457" s="222"/>
      <c r="C457" s="222"/>
      <c r="D457" s="222"/>
      <c r="E457" s="222"/>
      <c r="F457" s="222"/>
      <c r="G457" s="222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3.5" customHeight="1">
      <c r="A458" s="214"/>
      <c r="B458" s="222"/>
      <c r="C458" s="222"/>
      <c r="D458" s="222"/>
      <c r="E458" s="222"/>
      <c r="F458" s="222"/>
      <c r="G458" s="222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3.5" customHeight="1">
      <c r="A459" s="214"/>
      <c r="B459" s="222"/>
      <c r="C459" s="222"/>
      <c r="D459" s="222"/>
      <c r="E459" s="222"/>
      <c r="F459" s="222"/>
      <c r="G459" s="222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3.5" customHeight="1">
      <c r="A460" s="214"/>
      <c r="B460" s="222"/>
      <c r="C460" s="222"/>
      <c r="D460" s="222"/>
      <c r="E460" s="222"/>
      <c r="F460" s="222"/>
      <c r="G460" s="222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3.5" customHeight="1">
      <c r="A461" s="214"/>
      <c r="B461" s="222"/>
      <c r="C461" s="222"/>
      <c r="D461" s="222"/>
      <c r="E461" s="222"/>
      <c r="F461" s="222"/>
      <c r="G461" s="222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3.5" customHeight="1">
      <c r="A462" s="214"/>
      <c r="B462" s="222"/>
      <c r="C462" s="222"/>
      <c r="D462" s="222"/>
      <c r="E462" s="222"/>
      <c r="F462" s="222"/>
      <c r="G462" s="222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3.5" customHeight="1">
      <c r="A463" s="214"/>
      <c r="B463" s="222"/>
      <c r="C463" s="222"/>
      <c r="D463" s="222"/>
      <c r="E463" s="222"/>
      <c r="F463" s="222"/>
      <c r="G463" s="222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3.5" customHeight="1">
      <c r="A464" s="214"/>
      <c r="B464" s="222"/>
      <c r="C464" s="222"/>
      <c r="D464" s="222"/>
      <c r="E464" s="222"/>
      <c r="F464" s="222"/>
      <c r="G464" s="222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3.5" customHeight="1">
      <c r="A465" s="214"/>
      <c r="B465" s="222"/>
      <c r="C465" s="222"/>
      <c r="D465" s="222"/>
      <c r="E465" s="222"/>
      <c r="F465" s="222"/>
      <c r="G465" s="222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3.5" customHeight="1">
      <c r="A466" s="214"/>
      <c r="B466" s="222"/>
      <c r="C466" s="222"/>
      <c r="D466" s="222"/>
      <c r="E466" s="222"/>
      <c r="F466" s="222"/>
      <c r="G466" s="222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3.5" customHeight="1">
      <c r="A467" s="214"/>
      <c r="B467" s="222"/>
      <c r="C467" s="222"/>
      <c r="D467" s="222"/>
      <c r="E467" s="222"/>
      <c r="F467" s="222"/>
      <c r="G467" s="222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3.5" customHeight="1">
      <c r="A468" s="214"/>
      <c r="B468" s="222"/>
      <c r="C468" s="222"/>
      <c r="D468" s="222"/>
      <c r="E468" s="222"/>
      <c r="F468" s="222"/>
      <c r="G468" s="222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3.5" customHeight="1">
      <c r="A469" s="214"/>
      <c r="B469" s="222"/>
      <c r="C469" s="222"/>
      <c r="D469" s="222"/>
      <c r="E469" s="222"/>
      <c r="F469" s="222"/>
      <c r="G469" s="222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3.5" customHeight="1">
      <c r="A470" s="214"/>
      <c r="B470" s="222"/>
      <c r="C470" s="222"/>
      <c r="D470" s="222"/>
      <c r="E470" s="222"/>
      <c r="F470" s="222"/>
      <c r="G470" s="222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3.5" customHeight="1">
      <c r="A471" s="214"/>
      <c r="B471" s="222"/>
      <c r="C471" s="222"/>
      <c r="D471" s="222"/>
      <c r="E471" s="222"/>
      <c r="F471" s="222"/>
      <c r="G471" s="222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3.5" customHeight="1">
      <c r="A472" s="214"/>
      <c r="B472" s="222"/>
      <c r="C472" s="222"/>
      <c r="D472" s="222"/>
      <c r="E472" s="222"/>
      <c r="F472" s="222"/>
      <c r="G472" s="222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3.5" customHeight="1">
      <c r="A473" s="214"/>
      <c r="B473" s="222"/>
      <c r="C473" s="222"/>
      <c r="D473" s="222"/>
      <c r="E473" s="222"/>
      <c r="F473" s="222"/>
      <c r="G473" s="222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3.5" customHeight="1">
      <c r="A474" s="214"/>
      <c r="B474" s="222"/>
      <c r="C474" s="222"/>
      <c r="D474" s="222"/>
      <c r="E474" s="222"/>
      <c r="F474" s="222"/>
      <c r="G474" s="222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3.5" customHeight="1">
      <c r="A475" s="214"/>
      <c r="B475" s="222"/>
      <c r="C475" s="222"/>
      <c r="D475" s="222"/>
      <c r="E475" s="222"/>
      <c r="F475" s="222"/>
      <c r="G475" s="222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3.5" customHeight="1">
      <c r="A476" s="214"/>
      <c r="B476" s="222"/>
      <c r="C476" s="222"/>
      <c r="D476" s="222"/>
      <c r="E476" s="222"/>
      <c r="F476" s="222"/>
      <c r="G476" s="222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3.5" customHeight="1">
      <c r="A477" s="214"/>
      <c r="B477" s="222"/>
      <c r="C477" s="222"/>
      <c r="D477" s="222"/>
      <c r="E477" s="222"/>
      <c r="F477" s="222"/>
      <c r="G477" s="222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3.5" customHeight="1">
      <c r="A478" s="214"/>
      <c r="B478" s="222"/>
      <c r="C478" s="222"/>
      <c r="D478" s="222"/>
      <c r="E478" s="222"/>
      <c r="F478" s="222"/>
      <c r="G478" s="222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3.5" customHeight="1">
      <c r="A479" s="214"/>
      <c r="B479" s="222"/>
      <c r="C479" s="222"/>
      <c r="D479" s="222"/>
      <c r="E479" s="222"/>
      <c r="F479" s="222"/>
      <c r="G479" s="222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3.5" customHeight="1">
      <c r="A480" s="214"/>
      <c r="B480" s="222"/>
      <c r="C480" s="222"/>
      <c r="D480" s="222"/>
      <c r="E480" s="222"/>
      <c r="F480" s="222"/>
      <c r="G480" s="222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3.5" customHeight="1">
      <c r="A481" s="214"/>
      <c r="B481" s="222"/>
      <c r="C481" s="222"/>
      <c r="D481" s="222"/>
      <c r="E481" s="222"/>
      <c r="F481" s="222"/>
      <c r="G481" s="222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3.5" customHeight="1">
      <c r="A482" s="214"/>
      <c r="B482" s="222"/>
      <c r="C482" s="222"/>
      <c r="D482" s="222"/>
      <c r="E482" s="222"/>
      <c r="F482" s="222"/>
      <c r="G482" s="222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3.5" customHeight="1">
      <c r="A483" s="214"/>
      <c r="B483" s="222"/>
      <c r="C483" s="222"/>
      <c r="D483" s="222"/>
      <c r="E483" s="222"/>
      <c r="F483" s="222"/>
      <c r="G483" s="222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3.5" customHeight="1">
      <c r="A484" s="214"/>
      <c r="B484" s="222"/>
      <c r="C484" s="222"/>
      <c r="D484" s="222"/>
      <c r="E484" s="222"/>
      <c r="F484" s="222"/>
      <c r="G484" s="222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3.5" customHeight="1">
      <c r="A485" s="214"/>
      <c r="B485" s="222"/>
      <c r="C485" s="222"/>
      <c r="D485" s="222"/>
      <c r="E485" s="222"/>
      <c r="F485" s="222"/>
      <c r="G485" s="222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3.5" customHeight="1">
      <c r="A486" s="214"/>
      <c r="B486" s="222"/>
      <c r="C486" s="222"/>
      <c r="D486" s="222"/>
      <c r="E486" s="222"/>
      <c r="F486" s="222"/>
      <c r="G486" s="222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3.5" customHeight="1">
      <c r="A487" s="214"/>
      <c r="B487" s="222"/>
      <c r="C487" s="222"/>
      <c r="D487" s="222"/>
      <c r="E487" s="222"/>
      <c r="F487" s="222"/>
      <c r="G487" s="222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3.5" customHeight="1">
      <c r="A488" s="214"/>
      <c r="B488" s="222"/>
      <c r="C488" s="222"/>
      <c r="D488" s="222"/>
      <c r="E488" s="222"/>
      <c r="F488" s="222"/>
      <c r="G488" s="222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3.5" customHeight="1">
      <c r="A489" s="214"/>
      <c r="B489" s="222"/>
      <c r="C489" s="222"/>
      <c r="D489" s="222"/>
      <c r="E489" s="222"/>
      <c r="F489" s="222"/>
      <c r="G489" s="222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3.5" customHeight="1">
      <c r="A490" s="214"/>
      <c r="B490" s="222"/>
      <c r="C490" s="222"/>
      <c r="D490" s="222"/>
      <c r="E490" s="222"/>
      <c r="F490" s="222"/>
      <c r="G490" s="222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3.5" customHeight="1">
      <c r="A491" s="214"/>
      <c r="B491" s="222"/>
      <c r="C491" s="222"/>
      <c r="D491" s="222"/>
      <c r="E491" s="222"/>
      <c r="F491" s="222"/>
      <c r="G491" s="222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3.5" customHeight="1">
      <c r="A492" s="214"/>
      <c r="B492" s="222"/>
      <c r="C492" s="222"/>
      <c r="D492" s="222"/>
      <c r="E492" s="222"/>
      <c r="F492" s="222"/>
      <c r="G492" s="222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3.5" customHeight="1">
      <c r="A493" s="214"/>
      <c r="B493" s="222"/>
      <c r="C493" s="222"/>
      <c r="D493" s="222"/>
      <c r="E493" s="222"/>
      <c r="F493" s="222"/>
      <c r="G493" s="222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3.5" customHeight="1">
      <c r="A494" s="214"/>
      <c r="B494" s="222"/>
      <c r="C494" s="222"/>
      <c r="D494" s="222"/>
      <c r="E494" s="222"/>
      <c r="F494" s="222"/>
      <c r="G494" s="222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3.5" customHeight="1">
      <c r="A495" s="214"/>
      <c r="B495" s="222"/>
      <c r="C495" s="222"/>
      <c r="D495" s="222"/>
      <c r="E495" s="222"/>
      <c r="F495" s="222"/>
      <c r="G495" s="222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3.5" customHeight="1">
      <c r="A496" s="214"/>
      <c r="B496" s="222"/>
      <c r="C496" s="222"/>
      <c r="D496" s="222"/>
      <c r="E496" s="222"/>
      <c r="F496" s="222"/>
      <c r="G496" s="222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3.5" customHeight="1">
      <c r="A497" s="214"/>
      <c r="B497" s="222"/>
      <c r="C497" s="222"/>
      <c r="D497" s="222"/>
      <c r="E497" s="222"/>
      <c r="F497" s="222"/>
      <c r="G497" s="222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3.5" customHeight="1">
      <c r="A498" s="214"/>
      <c r="B498" s="222"/>
      <c r="C498" s="222"/>
      <c r="D498" s="222"/>
      <c r="E498" s="222"/>
      <c r="F498" s="222"/>
      <c r="G498" s="222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3.5" customHeight="1">
      <c r="A499" s="214"/>
      <c r="B499" s="222"/>
      <c r="C499" s="222"/>
      <c r="D499" s="222"/>
      <c r="E499" s="222"/>
      <c r="F499" s="222"/>
      <c r="G499" s="222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3.5" customHeight="1">
      <c r="A500" s="214"/>
      <c r="B500" s="222"/>
      <c r="C500" s="222"/>
      <c r="D500" s="222"/>
      <c r="E500" s="222"/>
      <c r="F500" s="222"/>
      <c r="G500" s="222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3.5" customHeight="1">
      <c r="A501" s="214"/>
      <c r="B501" s="222"/>
      <c r="C501" s="222"/>
      <c r="D501" s="222"/>
      <c r="E501" s="222"/>
      <c r="F501" s="222"/>
      <c r="G501" s="222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3.5" customHeight="1">
      <c r="A502" s="214"/>
      <c r="B502" s="222"/>
      <c r="C502" s="222"/>
      <c r="D502" s="222"/>
      <c r="E502" s="222"/>
      <c r="F502" s="222"/>
      <c r="G502" s="222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3.5" customHeight="1">
      <c r="A503" s="214"/>
      <c r="B503" s="222"/>
      <c r="C503" s="222"/>
      <c r="D503" s="222"/>
      <c r="E503" s="222"/>
      <c r="F503" s="222"/>
      <c r="G503" s="222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3.5" customHeight="1">
      <c r="A504" s="214"/>
      <c r="B504" s="222"/>
      <c r="C504" s="222"/>
      <c r="D504" s="222"/>
      <c r="E504" s="222"/>
      <c r="F504" s="222"/>
      <c r="G504" s="222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3.5" customHeight="1">
      <c r="A505" s="214"/>
      <c r="B505" s="222"/>
      <c r="C505" s="222"/>
      <c r="D505" s="222"/>
      <c r="E505" s="222"/>
      <c r="F505" s="222"/>
      <c r="G505" s="222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3.5" customHeight="1">
      <c r="A506" s="214"/>
      <c r="B506" s="222"/>
      <c r="C506" s="222"/>
      <c r="D506" s="222"/>
      <c r="E506" s="222"/>
      <c r="F506" s="222"/>
      <c r="G506" s="222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3.5" customHeight="1">
      <c r="A507" s="214"/>
      <c r="B507" s="222"/>
      <c r="C507" s="222"/>
      <c r="D507" s="222"/>
      <c r="E507" s="222"/>
      <c r="F507" s="222"/>
      <c r="G507" s="222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3.5" customHeight="1">
      <c r="A508" s="214"/>
      <c r="B508" s="222"/>
      <c r="C508" s="222"/>
      <c r="D508" s="222"/>
      <c r="E508" s="222"/>
      <c r="F508" s="222"/>
      <c r="G508" s="222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3.5" customHeight="1">
      <c r="A509" s="214"/>
      <c r="B509" s="222"/>
      <c r="C509" s="222"/>
      <c r="D509" s="222"/>
      <c r="E509" s="222"/>
      <c r="F509" s="222"/>
      <c r="G509" s="222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3.5" customHeight="1">
      <c r="A510" s="214"/>
      <c r="B510" s="222"/>
      <c r="C510" s="222"/>
      <c r="D510" s="222"/>
      <c r="E510" s="222"/>
      <c r="F510" s="222"/>
      <c r="G510" s="222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3.5" customHeight="1">
      <c r="A511" s="214"/>
      <c r="B511" s="222"/>
      <c r="C511" s="222"/>
      <c r="D511" s="222"/>
      <c r="E511" s="222"/>
      <c r="F511" s="222"/>
      <c r="G511" s="222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3.5" customHeight="1">
      <c r="A512" s="214"/>
      <c r="B512" s="222"/>
      <c r="C512" s="222"/>
      <c r="D512" s="222"/>
      <c r="E512" s="222"/>
      <c r="F512" s="222"/>
      <c r="G512" s="222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3.5" customHeight="1">
      <c r="A513" s="214"/>
      <c r="B513" s="222"/>
      <c r="C513" s="222"/>
      <c r="D513" s="222"/>
      <c r="E513" s="222"/>
      <c r="F513" s="222"/>
      <c r="G513" s="222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3.5" customHeight="1">
      <c r="A514" s="214"/>
      <c r="B514" s="222"/>
      <c r="C514" s="222"/>
      <c r="D514" s="222"/>
      <c r="E514" s="222"/>
      <c r="F514" s="222"/>
      <c r="G514" s="222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3.5" customHeight="1">
      <c r="A515" s="214"/>
      <c r="B515" s="222"/>
      <c r="C515" s="222"/>
      <c r="D515" s="222"/>
      <c r="E515" s="222"/>
      <c r="F515" s="222"/>
      <c r="G515" s="222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3.5" customHeight="1">
      <c r="A516" s="214"/>
      <c r="B516" s="222"/>
      <c r="C516" s="222"/>
      <c r="D516" s="222"/>
      <c r="E516" s="222"/>
      <c r="F516" s="222"/>
      <c r="G516" s="222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3.5" customHeight="1">
      <c r="A517" s="214"/>
      <c r="B517" s="222"/>
      <c r="C517" s="222"/>
      <c r="D517" s="222"/>
      <c r="E517" s="222"/>
      <c r="F517" s="222"/>
      <c r="G517" s="222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3.5" customHeight="1">
      <c r="A518" s="214"/>
      <c r="B518" s="222"/>
      <c r="C518" s="222"/>
      <c r="D518" s="222"/>
      <c r="E518" s="222"/>
      <c r="F518" s="222"/>
      <c r="G518" s="222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3.5" customHeight="1">
      <c r="A519" s="214"/>
      <c r="B519" s="222"/>
      <c r="C519" s="222"/>
      <c r="D519" s="222"/>
      <c r="E519" s="222"/>
      <c r="F519" s="222"/>
      <c r="G519" s="222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3.5" customHeight="1">
      <c r="A520" s="214"/>
      <c r="B520" s="222"/>
      <c r="C520" s="222"/>
      <c r="D520" s="222"/>
      <c r="E520" s="222"/>
      <c r="F520" s="222"/>
      <c r="G520" s="222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3.5" customHeight="1">
      <c r="A521" s="214"/>
      <c r="B521" s="222"/>
      <c r="C521" s="222"/>
      <c r="D521" s="222"/>
      <c r="E521" s="222"/>
      <c r="F521" s="222"/>
      <c r="G521" s="222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3.5" customHeight="1">
      <c r="A522" s="214"/>
      <c r="B522" s="222"/>
      <c r="C522" s="222"/>
      <c r="D522" s="222"/>
      <c r="E522" s="222"/>
      <c r="F522" s="222"/>
      <c r="G522" s="222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3.5" customHeight="1">
      <c r="A523" s="214"/>
      <c r="B523" s="222"/>
      <c r="C523" s="222"/>
      <c r="D523" s="222"/>
      <c r="E523" s="222"/>
      <c r="F523" s="222"/>
      <c r="G523" s="222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3.5" customHeight="1">
      <c r="A524" s="214"/>
      <c r="B524" s="222"/>
      <c r="C524" s="222"/>
      <c r="D524" s="222"/>
      <c r="E524" s="222"/>
      <c r="F524" s="222"/>
      <c r="G524" s="222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3.5" customHeight="1">
      <c r="A525" s="214"/>
      <c r="B525" s="222"/>
      <c r="C525" s="222"/>
      <c r="D525" s="222"/>
      <c r="E525" s="222"/>
      <c r="F525" s="222"/>
      <c r="G525" s="222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3.5" customHeight="1">
      <c r="A526" s="214"/>
      <c r="B526" s="222"/>
      <c r="C526" s="222"/>
      <c r="D526" s="222"/>
      <c r="E526" s="222"/>
      <c r="F526" s="222"/>
      <c r="G526" s="222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3.5" customHeight="1">
      <c r="A527" s="214"/>
      <c r="B527" s="222"/>
      <c r="C527" s="222"/>
      <c r="D527" s="222"/>
      <c r="E527" s="222"/>
      <c r="F527" s="222"/>
      <c r="G527" s="222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3.5" customHeight="1">
      <c r="A528" s="214"/>
      <c r="B528" s="222"/>
      <c r="C528" s="222"/>
      <c r="D528" s="222"/>
      <c r="E528" s="222"/>
      <c r="F528" s="222"/>
      <c r="G528" s="222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3.5" customHeight="1">
      <c r="A529" s="214"/>
      <c r="B529" s="222"/>
      <c r="C529" s="222"/>
      <c r="D529" s="222"/>
      <c r="E529" s="222"/>
      <c r="F529" s="222"/>
      <c r="G529" s="222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3.5" customHeight="1">
      <c r="A530" s="214"/>
      <c r="B530" s="222"/>
      <c r="C530" s="222"/>
      <c r="D530" s="222"/>
      <c r="E530" s="222"/>
      <c r="F530" s="222"/>
      <c r="G530" s="222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3.5" customHeight="1">
      <c r="A531" s="214"/>
      <c r="B531" s="222"/>
      <c r="C531" s="222"/>
      <c r="D531" s="222"/>
      <c r="E531" s="222"/>
      <c r="F531" s="222"/>
      <c r="G531" s="222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3.5" customHeight="1">
      <c r="A532" s="214"/>
      <c r="B532" s="222"/>
      <c r="C532" s="222"/>
      <c r="D532" s="222"/>
      <c r="E532" s="222"/>
      <c r="F532" s="222"/>
      <c r="G532" s="222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3.5" customHeight="1">
      <c r="A533" s="214"/>
      <c r="B533" s="222"/>
      <c r="C533" s="222"/>
      <c r="D533" s="222"/>
      <c r="E533" s="222"/>
      <c r="F533" s="222"/>
      <c r="G533" s="222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3.5" customHeight="1">
      <c r="A534" s="214"/>
      <c r="B534" s="222"/>
      <c r="C534" s="222"/>
      <c r="D534" s="222"/>
      <c r="E534" s="222"/>
      <c r="F534" s="222"/>
      <c r="G534" s="222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3.5" customHeight="1">
      <c r="A535" s="214"/>
      <c r="B535" s="222"/>
      <c r="C535" s="222"/>
      <c r="D535" s="222"/>
      <c r="E535" s="222"/>
      <c r="F535" s="222"/>
      <c r="G535" s="222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3.5" customHeight="1">
      <c r="A536" s="214"/>
      <c r="B536" s="222"/>
      <c r="C536" s="222"/>
      <c r="D536" s="222"/>
      <c r="E536" s="222"/>
      <c r="F536" s="222"/>
      <c r="G536" s="222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3.5" customHeight="1">
      <c r="A537" s="214"/>
      <c r="B537" s="222"/>
      <c r="C537" s="222"/>
      <c r="D537" s="222"/>
      <c r="E537" s="222"/>
      <c r="F537" s="222"/>
      <c r="G537" s="222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3.5" customHeight="1">
      <c r="A538" s="214"/>
      <c r="B538" s="222"/>
      <c r="C538" s="222"/>
      <c r="D538" s="222"/>
      <c r="E538" s="222"/>
      <c r="F538" s="222"/>
      <c r="G538" s="222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3.5" customHeight="1">
      <c r="A539" s="214"/>
      <c r="B539" s="222"/>
      <c r="C539" s="222"/>
      <c r="D539" s="222"/>
      <c r="E539" s="222"/>
      <c r="F539" s="222"/>
      <c r="G539" s="222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3.5" customHeight="1">
      <c r="A540" s="214"/>
      <c r="B540" s="222"/>
      <c r="C540" s="222"/>
      <c r="D540" s="222"/>
      <c r="E540" s="222"/>
      <c r="F540" s="222"/>
      <c r="G540" s="222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3.5" customHeight="1">
      <c r="A541" s="214"/>
      <c r="B541" s="222"/>
      <c r="C541" s="222"/>
      <c r="D541" s="222"/>
      <c r="E541" s="222"/>
      <c r="F541" s="222"/>
      <c r="G541" s="222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3.5" customHeight="1">
      <c r="A542" s="214"/>
      <c r="B542" s="222"/>
      <c r="C542" s="222"/>
      <c r="D542" s="222"/>
      <c r="E542" s="222"/>
      <c r="F542" s="222"/>
      <c r="G542" s="222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3.5" customHeight="1">
      <c r="A543" s="214"/>
      <c r="B543" s="222"/>
      <c r="C543" s="222"/>
      <c r="D543" s="222"/>
      <c r="E543" s="222"/>
      <c r="F543" s="222"/>
      <c r="G543" s="222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3.5" customHeight="1">
      <c r="A544" s="214"/>
      <c r="B544" s="222"/>
      <c r="C544" s="222"/>
      <c r="D544" s="222"/>
      <c r="E544" s="222"/>
      <c r="F544" s="222"/>
      <c r="G544" s="222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3.5" customHeight="1">
      <c r="A545" s="214"/>
      <c r="B545" s="222"/>
      <c r="C545" s="222"/>
      <c r="D545" s="222"/>
      <c r="E545" s="222"/>
      <c r="F545" s="222"/>
      <c r="G545" s="222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3.5" customHeight="1">
      <c r="A546" s="214"/>
      <c r="B546" s="222"/>
      <c r="C546" s="222"/>
      <c r="D546" s="222"/>
      <c r="E546" s="222"/>
      <c r="F546" s="222"/>
      <c r="G546" s="222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3.5" customHeight="1">
      <c r="A547" s="214"/>
      <c r="B547" s="222"/>
      <c r="C547" s="222"/>
      <c r="D547" s="222"/>
      <c r="E547" s="222"/>
      <c r="F547" s="222"/>
      <c r="G547" s="222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3.5" customHeight="1">
      <c r="A548" s="214"/>
      <c r="B548" s="222"/>
      <c r="C548" s="222"/>
      <c r="D548" s="222"/>
      <c r="E548" s="222"/>
      <c r="F548" s="222"/>
      <c r="G548" s="222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3.5" customHeight="1">
      <c r="A549" s="214"/>
      <c r="B549" s="222"/>
      <c r="C549" s="222"/>
      <c r="D549" s="222"/>
      <c r="E549" s="222"/>
      <c r="F549" s="222"/>
      <c r="G549" s="222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3.5" customHeight="1">
      <c r="A550" s="214"/>
      <c r="B550" s="222"/>
      <c r="C550" s="222"/>
      <c r="D550" s="222"/>
      <c r="E550" s="222"/>
      <c r="F550" s="222"/>
      <c r="G550" s="222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3.5" customHeight="1">
      <c r="A551" s="214"/>
      <c r="B551" s="222"/>
      <c r="C551" s="222"/>
      <c r="D551" s="222"/>
      <c r="E551" s="222"/>
      <c r="F551" s="222"/>
      <c r="G551" s="222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3.5" customHeight="1">
      <c r="A552" s="214"/>
      <c r="B552" s="222"/>
      <c r="C552" s="222"/>
      <c r="D552" s="222"/>
      <c r="E552" s="222"/>
      <c r="F552" s="222"/>
      <c r="G552" s="222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3.5" customHeight="1">
      <c r="A553" s="214"/>
      <c r="B553" s="222"/>
      <c r="C553" s="222"/>
      <c r="D553" s="222"/>
      <c r="E553" s="222"/>
      <c r="F553" s="222"/>
      <c r="G553" s="222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3.5" customHeight="1">
      <c r="A554" s="214"/>
      <c r="B554" s="222"/>
      <c r="C554" s="222"/>
      <c r="D554" s="222"/>
      <c r="E554" s="222"/>
      <c r="F554" s="222"/>
      <c r="G554" s="222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3.5" customHeight="1">
      <c r="A555" s="214"/>
      <c r="B555" s="222"/>
      <c r="C555" s="222"/>
      <c r="D555" s="222"/>
      <c r="E555" s="222"/>
      <c r="F555" s="222"/>
      <c r="G555" s="222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3.5" customHeight="1">
      <c r="A556" s="214"/>
      <c r="B556" s="222"/>
      <c r="C556" s="222"/>
      <c r="D556" s="222"/>
      <c r="E556" s="222"/>
      <c r="F556" s="222"/>
      <c r="G556" s="222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3.5" customHeight="1">
      <c r="A557" s="214"/>
      <c r="B557" s="222"/>
      <c r="C557" s="222"/>
      <c r="D557" s="222"/>
      <c r="E557" s="222"/>
      <c r="F557" s="222"/>
      <c r="G557" s="222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3.5" customHeight="1">
      <c r="A558" s="214"/>
      <c r="B558" s="222"/>
      <c r="C558" s="222"/>
      <c r="D558" s="222"/>
      <c r="E558" s="222"/>
      <c r="F558" s="222"/>
      <c r="G558" s="222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3.5" customHeight="1">
      <c r="A559" s="214"/>
      <c r="B559" s="222"/>
      <c r="C559" s="222"/>
      <c r="D559" s="222"/>
      <c r="E559" s="222"/>
      <c r="F559" s="222"/>
      <c r="G559" s="222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3.5" customHeight="1">
      <c r="A560" s="214"/>
      <c r="B560" s="222"/>
      <c r="C560" s="222"/>
      <c r="D560" s="222"/>
      <c r="E560" s="222"/>
      <c r="F560" s="222"/>
      <c r="G560" s="222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3.5" customHeight="1">
      <c r="A561" s="214"/>
      <c r="B561" s="222"/>
      <c r="C561" s="222"/>
      <c r="D561" s="222"/>
      <c r="E561" s="222"/>
      <c r="F561" s="222"/>
      <c r="G561" s="222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3.5" customHeight="1">
      <c r="A562" s="214"/>
      <c r="B562" s="222"/>
      <c r="C562" s="222"/>
      <c r="D562" s="222"/>
      <c r="E562" s="222"/>
      <c r="F562" s="222"/>
      <c r="G562" s="222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3.5" customHeight="1">
      <c r="A563" s="214"/>
      <c r="B563" s="222"/>
      <c r="C563" s="222"/>
      <c r="D563" s="222"/>
      <c r="E563" s="222"/>
      <c r="F563" s="222"/>
      <c r="G563" s="222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3.5" customHeight="1">
      <c r="A564" s="214"/>
      <c r="B564" s="222"/>
      <c r="C564" s="222"/>
      <c r="D564" s="222"/>
      <c r="E564" s="222"/>
      <c r="F564" s="222"/>
      <c r="G564" s="222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3.5" customHeight="1">
      <c r="A565" s="214"/>
      <c r="B565" s="222"/>
      <c r="C565" s="222"/>
      <c r="D565" s="222"/>
      <c r="E565" s="222"/>
      <c r="F565" s="222"/>
      <c r="G565" s="222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3.5" customHeight="1">
      <c r="A566" s="214"/>
      <c r="B566" s="222"/>
      <c r="C566" s="222"/>
      <c r="D566" s="222"/>
      <c r="E566" s="222"/>
      <c r="F566" s="222"/>
      <c r="G566" s="222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3.5" customHeight="1">
      <c r="A567" s="214"/>
      <c r="B567" s="222"/>
      <c r="C567" s="222"/>
      <c r="D567" s="222"/>
      <c r="E567" s="222"/>
      <c r="F567" s="222"/>
      <c r="G567" s="222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3.5" customHeight="1">
      <c r="A568" s="214"/>
      <c r="B568" s="222"/>
      <c r="C568" s="222"/>
      <c r="D568" s="222"/>
      <c r="E568" s="222"/>
      <c r="F568" s="222"/>
      <c r="G568" s="222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3.5" customHeight="1">
      <c r="A569" s="214"/>
      <c r="B569" s="222"/>
      <c r="C569" s="222"/>
      <c r="D569" s="222"/>
      <c r="E569" s="222"/>
      <c r="F569" s="222"/>
      <c r="G569" s="222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3.5" customHeight="1">
      <c r="A570" s="214"/>
      <c r="B570" s="222"/>
      <c r="C570" s="222"/>
      <c r="D570" s="222"/>
      <c r="E570" s="222"/>
      <c r="F570" s="222"/>
      <c r="G570" s="222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3.5" customHeight="1">
      <c r="A571" s="214"/>
      <c r="B571" s="222"/>
      <c r="C571" s="222"/>
      <c r="D571" s="222"/>
      <c r="E571" s="222"/>
      <c r="F571" s="222"/>
      <c r="G571" s="222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3.5" customHeight="1">
      <c r="A572" s="214"/>
      <c r="B572" s="222"/>
      <c r="C572" s="222"/>
      <c r="D572" s="222"/>
      <c r="E572" s="222"/>
      <c r="F572" s="222"/>
      <c r="G572" s="222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3.5" customHeight="1">
      <c r="A573" s="214"/>
      <c r="B573" s="222"/>
      <c r="C573" s="222"/>
      <c r="D573" s="222"/>
      <c r="E573" s="222"/>
      <c r="F573" s="222"/>
      <c r="G573" s="222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3.5" customHeight="1">
      <c r="A574" s="214"/>
      <c r="B574" s="222"/>
      <c r="C574" s="222"/>
      <c r="D574" s="222"/>
      <c r="E574" s="222"/>
      <c r="F574" s="222"/>
      <c r="G574" s="222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3.5" customHeight="1">
      <c r="A575" s="214"/>
      <c r="B575" s="222"/>
      <c r="C575" s="222"/>
      <c r="D575" s="222"/>
      <c r="E575" s="222"/>
      <c r="F575" s="222"/>
      <c r="G575" s="222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3.5" customHeight="1">
      <c r="A576" s="214"/>
      <c r="B576" s="222"/>
      <c r="C576" s="222"/>
      <c r="D576" s="222"/>
      <c r="E576" s="222"/>
      <c r="F576" s="222"/>
      <c r="G576" s="222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3.5" customHeight="1">
      <c r="A577" s="214"/>
      <c r="B577" s="222"/>
      <c r="C577" s="222"/>
      <c r="D577" s="222"/>
      <c r="E577" s="222"/>
      <c r="F577" s="222"/>
      <c r="G577" s="222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3.5" customHeight="1">
      <c r="A578" s="214"/>
      <c r="B578" s="222"/>
      <c r="C578" s="222"/>
      <c r="D578" s="222"/>
      <c r="E578" s="222"/>
      <c r="F578" s="222"/>
      <c r="G578" s="222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3.5" customHeight="1">
      <c r="A579" s="214"/>
      <c r="B579" s="222"/>
      <c r="C579" s="222"/>
      <c r="D579" s="222"/>
      <c r="E579" s="222"/>
      <c r="F579" s="222"/>
      <c r="G579" s="222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3.5" customHeight="1">
      <c r="A580" s="214"/>
      <c r="B580" s="222"/>
      <c r="C580" s="222"/>
      <c r="D580" s="222"/>
      <c r="E580" s="222"/>
      <c r="F580" s="222"/>
      <c r="G580" s="222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3.5" customHeight="1">
      <c r="A581" s="214"/>
      <c r="B581" s="222"/>
      <c r="C581" s="222"/>
      <c r="D581" s="222"/>
      <c r="E581" s="222"/>
      <c r="F581" s="222"/>
      <c r="G581" s="222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3.5" customHeight="1">
      <c r="A582" s="214"/>
      <c r="B582" s="222"/>
      <c r="C582" s="222"/>
      <c r="D582" s="222"/>
      <c r="E582" s="222"/>
      <c r="F582" s="222"/>
      <c r="G582" s="222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3.5" customHeight="1">
      <c r="A583" s="214"/>
      <c r="B583" s="222"/>
      <c r="C583" s="222"/>
      <c r="D583" s="222"/>
      <c r="E583" s="222"/>
      <c r="F583" s="222"/>
      <c r="G583" s="222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3.5" customHeight="1">
      <c r="A584" s="214"/>
      <c r="B584" s="222"/>
      <c r="C584" s="222"/>
      <c r="D584" s="222"/>
      <c r="E584" s="222"/>
      <c r="F584" s="222"/>
      <c r="G584" s="222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3.5" customHeight="1">
      <c r="A585" s="214"/>
      <c r="B585" s="222"/>
      <c r="C585" s="222"/>
      <c r="D585" s="222"/>
      <c r="E585" s="222"/>
      <c r="F585" s="222"/>
      <c r="G585" s="222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3.5" customHeight="1">
      <c r="A586" s="214"/>
      <c r="B586" s="222"/>
      <c r="C586" s="222"/>
      <c r="D586" s="222"/>
      <c r="E586" s="222"/>
      <c r="F586" s="222"/>
      <c r="G586" s="222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3.5" customHeight="1">
      <c r="A587" s="214"/>
      <c r="B587" s="222"/>
      <c r="C587" s="222"/>
      <c r="D587" s="222"/>
      <c r="E587" s="222"/>
      <c r="F587" s="222"/>
      <c r="G587" s="222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3.5" customHeight="1">
      <c r="A588" s="214"/>
      <c r="B588" s="222"/>
      <c r="C588" s="222"/>
      <c r="D588" s="222"/>
      <c r="E588" s="222"/>
      <c r="F588" s="222"/>
      <c r="G588" s="222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3.5" customHeight="1">
      <c r="A589" s="214"/>
      <c r="B589" s="222"/>
      <c r="C589" s="222"/>
      <c r="D589" s="222"/>
      <c r="E589" s="222"/>
      <c r="F589" s="222"/>
      <c r="G589" s="222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3.5" customHeight="1">
      <c r="A590" s="214"/>
      <c r="B590" s="222"/>
      <c r="C590" s="222"/>
      <c r="D590" s="222"/>
      <c r="E590" s="222"/>
      <c r="F590" s="222"/>
      <c r="G590" s="222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3.5" customHeight="1">
      <c r="A591" s="214"/>
      <c r="B591" s="222"/>
      <c r="C591" s="222"/>
      <c r="D591" s="222"/>
      <c r="E591" s="222"/>
      <c r="F591" s="222"/>
      <c r="G591" s="222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3.5" customHeight="1">
      <c r="A592" s="214"/>
      <c r="B592" s="222"/>
      <c r="C592" s="222"/>
      <c r="D592" s="222"/>
      <c r="E592" s="222"/>
      <c r="F592" s="222"/>
      <c r="G592" s="222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3.5" customHeight="1">
      <c r="A593" s="214"/>
      <c r="B593" s="222"/>
      <c r="C593" s="222"/>
      <c r="D593" s="222"/>
      <c r="E593" s="222"/>
      <c r="F593" s="222"/>
      <c r="G593" s="222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3.5" customHeight="1">
      <c r="A594" s="214"/>
      <c r="B594" s="222"/>
      <c r="C594" s="222"/>
      <c r="D594" s="222"/>
      <c r="E594" s="222"/>
      <c r="F594" s="222"/>
      <c r="G594" s="222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3.5" customHeight="1">
      <c r="A595" s="214"/>
      <c r="B595" s="222"/>
      <c r="C595" s="222"/>
      <c r="D595" s="222"/>
      <c r="E595" s="222"/>
      <c r="F595" s="222"/>
      <c r="G595" s="222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3.5" customHeight="1">
      <c r="A596" s="214"/>
      <c r="B596" s="222"/>
      <c r="C596" s="222"/>
      <c r="D596" s="222"/>
      <c r="E596" s="222"/>
      <c r="F596" s="222"/>
      <c r="G596" s="222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3.5" customHeight="1">
      <c r="A597" s="214"/>
      <c r="B597" s="222"/>
      <c r="C597" s="222"/>
      <c r="D597" s="222"/>
      <c r="E597" s="222"/>
      <c r="F597" s="222"/>
      <c r="G597" s="222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3.5" customHeight="1">
      <c r="A598" s="214"/>
      <c r="B598" s="222"/>
      <c r="C598" s="222"/>
      <c r="D598" s="222"/>
      <c r="E598" s="222"/>
      <c r="F598" s="222"/>
      <c r="G598" s="222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3.5" customHeight="1">
      <c r="A599" s="214"/>
      <c r="B599" s="222"/>
      <c r="C599" s="222"/>
      <c r="D599" s="222"/>
      <c r="E599" s="222"/>
      <c r="F599" s="222"/>
      <c r="G599" s="222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3.5" customHeight="1">
      <c r="A600" s="214"/>
      <c r="B600" s="222"/>
      <c r="C600" s="222"/>
      <c r="D600" s="222"/>
      <c r="E600" s="222"/>
      <c r="F600" s="222"/>
      <c r="G600" s="222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3.5" customHeight="1">
      <c r="A601" s="214"/>
      <c r="B601" s="222"/>
      <c r="C601" s="222"/>
      <c r="D601" s="222"/>
      <c r="E601" s="222"/>
      <c r="F601" s="222"/>
      <c r="G601" s="222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3.5" customHeight="1">
      <c r="A602" s="214"/>
      <c r="B602" s="222"/>
      <c r="C602" s="222"/>
      <c r="D602" s="222"/>
      <c r="E602" s="222"/>
      <c r="F602" s="222"/>
      <c r="G602" s="222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3.5" customHeight="1">
      <c r="A603" s="214"/>
      <c r="B603" s="222"/>
      <c r="C603" s="222"/>
      <c r="D603" s="222"/>
      <c r="E603" s="222"/>
      <c r="F603" s="222"/>
      <c r="G603" s="222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3.5" customHeight="1">
      <c r="A604" s="214"/>
      <c r="B604" s="222"/>
      <c r="C604" s="222"/>
      <c r="D604" s="222"/>
      <c r="E604" s="222"/>
      <c r="F604" s="222"/>
      <c r="G604" s="222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3.5" customHeight="1">
      <c r="A605" s="214"/>
      <c r="B605" s="222"/>
      <c r="C605" s="222"/>
      <c r="D605" s="222"/>
      <c r="E605" s="222"/>
      <c r="F605" s="222"/>
      <c r="G605" s="222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3.5" customHeight="1">
      <c r="A606" s="214"/>
      <c r="B606" s="222"/>
      <c r="C606" s="222"/>
      <c r="D606" s="222"/>
      <c r="E606" s="222"/>
      <c r="F606" s="222"/>
      <c r="G606" s="222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3.5" customHeight="1">
      <c r="A607" s="214"/>
      <c r="B607" s="222"/>
      <c r="C607" s="222"/>
      <c r="D607" s="222"/>
      <c r="E607" s="222"/>
      <c r="F607" s="222"/>
      <c r="G607" s="222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3.5" customHeight="1">
      <c r="A608" s="214"/>
      <c r="B608" s="222"/>
      <c r="C608" s="222"/>
      <c r="D608" s="222"/>
      <c r="E608" s="222"/>
      <c r="F608" s="222"/>
      <c r="G608" s="222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3.5" customHeight="1">
      <c r="A609" s="214"/>
      <c r="B609" s="222"/>
      <c r="C609" s="222"/>
      <c r="D609" s="222"/>
      <c r="E609" s="222"/>
      <c r="F609" s="222"/>
      <c r="G609" s="222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3.5" customHeight="1">
      <c r="A610" s="214"/>
      <c r="B610" s="222"/>
      <c r="C610" s="222"/>
      <c r="D610" s="222"/>
      <c r="E610" s="222"/>
      <c r="F610" s="222"/>
      <c r="G610" s="222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3.5" customHeight="1">
      <c r="A611" s="214"/>
      <c r="B611" s="222"/>
      <c r="C611" s="222"/>
      <c r="D611" s="222"/>
      <c r="E611" s="222"/>
      <c r="F611" s="222"/>
      <c r="G611" s="222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3.5" customHeight="1">
      <c r="A612" s="214"/>
      <c r="B612" s="222"/>
      <c r="C612" s="222"/>
      <c r="D612" s="222"/>
      <c r="E612" s="222"/>
      <c r="F612" s="222"/>
      <c r="G612" s="222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3.5" customHeight="1">
      <c r="A613" s="214"/>
      <c r="B613" s="222"/>
      <c r="C613" s="222"/>
      <c r="D613" s="222"/>
      <c r="E613" s="222"/>
      <c r="F613" s="222"/>
      <c r="G613" s="222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3.5" customHeight="1">
      <c r="A614" s="214"/>
      <c r="B614" s="222"/>
      <c r="C614" s="222"/>
      <c r="D614" s="222"/>
      <c r="E614" s="222"/>
      <c r="F614" s="222"/>
      <c r="G614" s="222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3.5" customHeight="1">
      <c r="A615" s="214"/>
      <c r="B615" s="222"/>
      <c r="C615" s="222"/>
      <c r="D615" s="222"/>
      <c r="E615" s="222"/>
      <c r="F615" s="222"/>
      <c r="G615" s="222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3.5" customHeight="1">
      <c r="A616" s="214"/>
      <c r="B616" s="222"/>
      <c r="C616" s="222"/>
      <c r="D616" s="222"/>
      <c r="E616" s="222"/>
      <c r="F616" s="222"/>
      <c r="G616" s="222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3.5" customHeight="1">
      <c r="A617" s="214"/>
      <c r="B617" s="222"/>
      <c r="C617" s="222"/>
      <c r="D617" s="222"/>
      <c r="E617" s="222"/>
      <c r="F617" s="222"/>
      <c r="G617" s="222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3.5" customHeight="1">
      <c r="A618" s="214"/>
      <c r="B618" s="222"/>
      <c r="C618" s="222"/>
      <c r="D618" s="222"/>
      <c r="E618" s="222"/>
      <c r="F618" s="222"/>
      <c r="G618" s="222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3.5" customHeight="1">
      <c r="A619" s="214"/>
      <c r="B619" s="222"/>
      <c r="C619" s="222"/>
      <c r="D619" s="222"/>
      <c r="E619" s="222"/>
      <c r="F619" s="222"/>
      <c r="G619" s="222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3.5" customHeight="1">
      <c r="A620" s="214"/>
      <c r="B620" s="222"/>
      <c r="C620" s="222"/>
      <c r="D620" s="222"/>
      <c r="E620" s="222"/>
      <c r="F620" s="222"/>
      <c r="G620" s="222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3.5" customHeight="1">
      <c r="A621" s="214"/>
      <c r="B621" s="222"/>
      <c r="C621" s="222"/>
      <c r="D621" s="222"/>
      <c r="E621" s="222"/>
      <c r="F621" s="222"/>
      <c r="G621" s="222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3.5" customHeight="1">
      <c r="A622" s="214"/>
      <c r="B622" s="222"/>
      <c r="C622" s="222"/>
      <c r="D622" s="222"/>
      <c r="E622" s="222"/>
      <c r="F622" s="222"/>
      <c r="G622" s="222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3.5" customHeight="1">
      <c r="A623" s="214"/>
      <c r="B623" s="222"/>
      <c r="C623" s="222"/>
      <c r="D623" s="222"/>
      <c r="E623" s="222"/>
      <c r="F623" s="222"/>
      <c r="G623" s="222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3.5" customHeight="1">
      <c r="A624" s="214"/>
      <c r="B624" s="222"/>
      <c r="C624" s="222"/>
      <c r="D624" s="222"/>
      <c r="E624" s="222"/>
      <c r="F624" s="222"/>
      <c r="G624" s="222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3.5" customHeight="1">
      <c r="A625" s="214"/>
      <c r="B625" s="222"/>
      <c r="C625" s="222"/>
      <c r="D625" s="222"/>
      <c r="E625" s="222"/>
      <c r="F625" s="222"/>
      <c r="G625" s="222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3.5" customHeight="1">
      <c r="A626" s="214"/>
      <c r="B626" s="222"/>
      <c r="C626" s="222"/>
      <c r="D626" s="222"/>
      <c r="E626" s="222"/>
      <c r="F626" s="222"/>
      <c r="G626" s="222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3.5" customHeight="1">
      <c r="A627" s="214"/>
      <c r="B627" s="222"/>
      <c r="C627" s="222"/>
      <c r="D627" s="222"/>
      <c r="E627" s="222"/>
      <c r="F627" s="222"/>
      <c r="G627" s="222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3.5" customHeight="1">
      <c r="A628" s="214"/>
      <c r="B628" s="222"/>
      <c r="C628" s="222"/>
      <c r="D628" s="222"/>
      <c r="E628" s="222"/>
      <c r="F628" s="222"/>
      <c r="G628" s="222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3.5" customHeight="1">
      <c r="A629" s="214"/>
      <c r="B629" s="222"/>
      <c r="C629" s="222"/>
      <c r="D629" s="222"/>
      <c r="E629" s="222"/>
      <c r="F629" s="222"/>
      <c r="G629" s="222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3.5" customHeight="1">
      <c r="A630" s="214"/>
      <c r="B630" s="222"/>
      <c r="C630" s="222"/>
      <c r="D630" s="222"/>
      <c r="E630" s="222"/>
      <c r="F630" s="222"/>
      <c r="G630" s="222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3.5" customHeight="1">
      <c r="A631" s="214"/>
      <c r="B631" s="222"/>
      <c r="C631" s="222"/>
      <c r="D631" s="222"/>
      <c r="E631" s="222"/>
      <c r="F631" s="222"/>
      <c r="G631" s="222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3.5" customHeight="1">
      <c r="A632" s="214"/>
      <c r="B632" s="222"/>
      <c r="C632" s="222"/>
      <c r="D632" s="222"/>
      <c r="E632" s="222"/>
      <c r="F632" s="222"/>
      <c r="G632" s="222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3.5" customHeight="1">
      <c r="A633" s="214"/>
      <c r="B633" s="222"/>
      <c r="C633" s="222"/>
      <c r="D633" s="222"/>
      <c r="E633" s="222"/>
      <c r="F633" s="222"/>
      <c r="G633" s="222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3.5" customHeight="1">
      <c r="A634" s="214"/>
      <c r="B634" s="222"/>
      <c r="C634" s="222"/>
      <c r="D634" s="222"/>
      <c r="E634" s="222"/>
      <c r="F634" s="222"/>
      <c r="G634" s="222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3.5" customHeight="1">
      <c r="A635" s="214"/>
      <c r="B635" s="222"/>
      <c r="C635" s="222"/>
      <c r="D635" s="222"/>
      <c r="E635" s="222"/>
      <c r="F635" s="222"/>
      <c r="G635" s="222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3.5" customHeight="1">
      <c r="A636" s="214"/>
      <c r="B636" s="222"/>
      <c r="C636" s="222"/>
      <c r="D636" s="222"/>
      <c r="E636" s="222"/>
      <c r="F636" s="222"/>
      <c r="G636" s="222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3.5" customHeight="1">
      <c r="A637" s="214"/>
      <c r="B637" s="222"/>
      <c r="C637" s="222"/>
      <c r="D637" s="222"/>
      <c r="E637" s="222"/>
      <c r="F637" s="222"/>
      <c r="G637" s="222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3.5" customHeight="1">
      <c r="A638" s="214"/>
      <c r="B638" s="222"/>
      <c r="C638" s="222"/>
      <c r="D638" s="222"/>
      <c r="E638" s="222"/>
      <c r="F638" s="222"/>
      <c r="G638" s="222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3.5" customHeight="1">
      <c r="A639" s="214"/>
      <c r="B639" s="222"/>
      <c r="C639" s="222"/>
      <c r="D639" s="222"/>
      <c r="E639" s="222"/>
      <c r="F639" s="222"/>
      <c r="G639" s="222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3.5" customHeight="1">
      <c r="A640" s="214"/>
      <c r="B640" s="222"/>
      <c r="C640" s="222"/>
      <c r="D640" s="222"/>
      <c r="E640" s="222"/>
      <c r="F640" s="222"/>
      <c r="G640" s="222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3.5" customHeight="1">
      <c r="A641" s="214"/>
      <c r="B641" s="222"/>
      <c r="C641" s="222"/>
      <c r="D641" s="222"/>
      <c r="E641" s="222"/>
      <c r="F641" s="222"/>
      <c r="G641" s="222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3.5" customHeight="1">
      <c r="A642" s="214"/>
      <c r="B642" s="222"/>
      <c r="C642" s="222"/>
      <c r="D642" s="222"/>
      <c r="E642" s="222"/>
      <c r="F642" s="222"/>
      <c r="G642" s="222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3.5" customHeight="1">
      <c r="A643" s="214"/>
      <c r="B643" s="222"/>
      <c r="C643" s="222"/>
      <c r="D643" s="222"/>
      <c r="E643" s="222"/>
      <c r="F643" s="222"/>
      <c r="G643" s="222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3.5" customHeight="1">
      <c r="A644" s="214"/>
      <c r="B644" s="222"/>
      <c r="C644" s="222"/>
      <c r="D644" s="222"/>
      <c r="E644" s="222"/>
      <c r="F644" s="222"/>
      <c r="G644" s="222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3.5" customHeight="1">
      <c r="A645" s="214"/>
      <c r="B645" s="222"/>
      <c r="C645" s="222"/>
      <c r="D645" s="222"/>
      <c r="E645" s="222"/>
      <c r="F645" s="222"/>
      <c r="G645" s="222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3.5" customHeight="1">
      <c r="A646" s="214"/>
      <c r="B646" s="222"/>
      <c r="C646" s="222"/>
      <c r="D646" s="222"/>
      <c r="E646" s="222"/>
      <c r="F646" s="222"/>
      <c r="G646" s="222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3.5" customHeight="1">
      <c r="A647" s="214"/>
      <c r="B647" s="222"/>
      <c r="C647" s="222"/>
      <c r="D647" s="222"/>
      <c r="E647" s="222"/>
      <c r="F647" s="222"/>
      <c r="G647" s="222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3.5" customHeight="1">
      <c r="A648" s="214"/>
      <c r="B648" s="222"/>
      <c r="C648" s="222"/>
      <c r="D648" s="222"/>
      <c r="E648" s="222"/>
      <c r="F648" s="222"/>
      <c r="G648" s="222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3.5" customHeight="1">
      <c r="A649" s="214"/>
      <c r="B649" s="222"/>
      <c r="C649" s="222"/>
      <c r="D649" s="222"/>
      <c r="E649" s="222"/>
      <c r="F649" s="222"/>
      <c r="G649" s="222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3.5" customHeight="1">
      <c r="A650" s="214"/>
      <c r="B650" s="222"/>
      <c r="C650" s="222"/>
      <c r="D650" s="222"/>
      <c r="E650" s="222"/>
      <c r="F650" s="222"/>
      <c r="G650" s="222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3.5" customHeight="1">
      <c r="A651" s="214"/>
      <c r="B651" s="222"/>
      <c r="C651" s="222"/>
      <c r="D651" s="222"/>
      <c r="E651" s="222"/>
      <c r="F651" s="222"/>
      <c r="G651" s="222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3.5" customHeight="1">
      <c r="A652" s="214"/>
      <c r="B652" s="222"/>
      <c r="C652" s="222"/>
      <c r="D652" s="222"/>
      <c r="E652" s="222"/>
      <c r="F652" s="222"/>
      <c r="G652" s="222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3.5" customHeight="1">
      <c r="A653" s="214"/>
      <c r="B653" s="222"/>
      <c r="C653" s="222"/>
      <c r="D653" s="222"/>
      <c r="E653" s="222"/>
      <c r="F653" s="222"/>
      <c r="G653" s="222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3.5" customHeight="1">
      <c r="A654" s="214"/>
      <c r="B654" s="222"/>
      <c r="C654" s="222"/>
      <c r="D654" s="222"/>
      <c r="E654" s="222"/>
      <c r="F654" s="222"/>
      <c r="G654" s="222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3.5" customHeight="1">
      <c r="A655" s="214"/>
      <c r="B655" s="222"/>
      <c r="C655" s="222"/>
      <c r="D655" s="222"/>
      <c r="E655" s="222"/>
      <c r="F655" s="222"/>
      <c r="G655" s="222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3.5" customHeight="1">
      <c r="A656" s="214"/>
      <c r="B656" s="222"/>
      <c r="C656" s="222"/>
      <c r="D656" s="222"/>
      <c r="E656" s="222"/>
      <c r="F656" s="222"/>
      <c r="G656" s="222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3.5" customHeight="1">
      <c r="A657" s="214"/>
      <c r="B657" s="222"/>
      <c r="C657" s="222"/>
      <c r="D657" s="222"/>
      <c r="E657" s="222"/>
      <c r="F657" s="222"/>
      <c r="G657" s="222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3.5" customHeight="1">
      <c r="A658" s="214"/>
      <c r="B658" s="222"/>
      <c r="C658" s="222"/>
      <c r="D658" s="222"/>
      <c r="E658" s="222"/>
      <c r="F658" s="222"/>
      <c r="G658" s="222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3.5" customHeight="1">
      <c r="A659" s="214"/>
      <c r="B659" s="222"/>
      <c r="C659" s="222"/>
      <c r="D659" s="222"/>
      <c r="E659" s="222"/>
      <c r="F659" s="222"/>
      <c r="G659" s="222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3.5" customHeight="1">
      <c r="A660" s="214"/>
      <c r="B660" s="222"/>
      <c r="C660" s="222"/>
      <c r="D660" s="222"/>
      <c r="E660" s="222"/>
      <c r="F660" s="222"/>
      <c r="G660" s="222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3.5" customHeight="1">
      <c r="A661" s="214"/>
      <c r="B661" s="222"/>
      <c r="C661" s="222"/>
      <c r="D661" s="222"/>
      <c r="E661" s="222"/>
      <c r="F661" s="222"/>
      <c r="G661" s="222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3.5" customHeight="1">
      <c r="A662" s="214"/>
      <c r="B662" s="222"/>
      <c r="C662" s="222"/>
      <c r="D662" s="222"/>
      <c r="E662" s="222"/>
      <c r="F662" s="222"/>
      <c r="G662" s="222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3.5" customHeight="1">
      <c r="A663" s="214"/>
      <c r="B663" s="222"/>
      <c r="C663" s="222"/>
      <c r="D663" s="222"/>
      <c r="E663" s="222"/>
      <c r="F663" s="222"/>
      <c r="G663" s="222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3.5" customHeight="1">
      <c r="A664" s="214"/>
      <c r="B664" s="222"/>
      <c r="C664" s="222"/>
      <c r="D664" s="222"/>
      <c r="E664" s="222"/>
      <c r="F664" s="222"/>
      <c r="G664" s="222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3.5" customHeight="1">
      <c r="A665" s="214"/>
      <c r="B665" s="222"/>
      <c r="C665" s="222"/>
      <c r="D665" s="222"/>
      <c r="E665" s="222"/>
      <c r="F665" s="222"/>
      <c r="G665" s="222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3.5" customHeight="1">
      <c r="A666" s="214"/>
      <c r="B666" s="222"/>
      <c r="C666" s="222"/>
      <c r="D666" s="222"/>
      <c r="E666" s="222"/>
      <c r="F666" s="222"/>
      <c r="G666" s="222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3.5" customHeight="1">
      <c r="A667" s="214"/>
      <c r="B667" s="222"/>
      <c r="C667" s="222"/>
      <c r="D667" s="222"/>
      <c r="E667" s="222"/>
      <c r="F667" s="222"/>
      <c r="G667" s="222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3.5" customHeight="1">
      <c r="A668" s="214"/>
      <c r="B668" s="222"/>
      <c r="C668" s="222"/>
      <c r="D668" s="222"/>
      <c r="E668" s="222"/>
      <c r="F668" s="222"/>
      <c r="G668" s="222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3.5" customHeight="1">
      <c r="A669" s="214"/>
      <c r="B669" s="222"/>
      <c r="C669" s="222"/>
      <c r="D669" s="222"/>
      <c r="E669" s="222"/>
      <c r="F669" s="222"/>
      <c r="G669" s="222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3.5" customHeight="1">
      <c r="A670" s="214"/>
      <c r="B670" s="222"/>
      <c r="C670" s="222"/>
      <c r="D670" s="222"/>
      <c r="E670" s="222"/>
      <c r="F670" s="222"/>
      <c r="G670" s="222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3.5" customHeight="1">
      <c r="A671" s="214"/>
      <c r="B671" s="222"/>
      <c r="C671" s="222"/>
      <c r="D671" s="222"/>
      <c r="E671" s="222"/>
      <c r="F671" s="222"/>
      <c r="G671" s="222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3.5" customHeight="1">
      <c r="A672" s="214"/>
      <c r="B672" s="222"/>
      <c r="C672" s="222"/>
      <c r="D672" s="222"/>
      <c r="E672" s="222"/>
      <c r="F672" s="222"/>
      <c r="G672" s="222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3.5" customHeight="1">
      <c r="A673" s="214"/>
      <c r="B673" s="222"/>
      <c r="C673" s="222"/>
      <c r="D673" s="222"/>
      <c r="E673" s="222"/>
      <c r="F673" s="222"/>
      <c r="G673" s="222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3.5" customHeight="1">
      <c r="A674" s="214"/>
      <c r="B674" s="222"/>
      <c r="C674" s="222"/>
      <c r="D674" s="222"/>
      <c r="E674" s="222"/>
      <c r="F674" s="222"/>
      <c r="G674" s="222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3.5" customHeight="1">
      <c r="A675" s="214"/>
      <c r="B675" s="222"/>
      <c r="C675" s="222"/>
      <c r="D675" s="222"/>
      <c r="E675" s="222"/>
      <c r="F675" s="222"/>
      <c r="G675" s="222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3.5" customHeight="1">
      <c r="A676" s="214"/>
      <c r="B676" s="222"/>
      <c r="C676" s="222"/>
      <c r="D676" s="222"/>
      <c r="E676" s="222"/>
      <c r="F676" s="222"/>
      <c r="G676" s="222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3.5" customHeight="1">
      <c r="A677" s="214"/>
      <c r="B677" s="222"/>
      <c r="C677" s="222"/>
      <c r="D677" s="222"/>
      <c r="E677" s="222"/>
      <c r="F677" s="222"/>
      <c r="G677" s="222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3.5" customHeight="1">
      <c r="A678" s="214"/>
      <c r="B678" s="222"/>
      <c r="C678" s="222"/>
      <c r="D678" s="222"/>
      <c r="E678" s="222"/>
      <c r="F678" s="222"/>
      <c r="G678" s="222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3.5" customHeight="1">
      <c r="A679" s="214"/>
      <c r="B679" s="222"/>
      <c r="C679" s="222"/>
      <c r="D679" s="222"/>
      <c r="E679" s="222"/>
      <c r="F679" s="222"/>
      <c r="G679" s="222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3.5" customHeight="1">
      <c r="A680" s="214"/>
      <c r="B680" s="222"/>
      <c r="C680" s="222"/>
      <c r="D680" s="222"/>
      <c r="E680" s="222"/>
      <c r="F680" s="222"/>
      <c r="G680" s="222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3.5" customHeight="1">
      <c r="A681" s="214"/>
      <c r="B681" s="222"/>
      <c r="C681" s="222"/>
      <c r="D681" s="222"/>
      <c r="E681" s="222"/>
      <c r="F681" s="222"/>
      <c r="G681" s="222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3.5" customHeight="1">
      <c r="A682" s="214"/>
      <c r="B682" s="222"/>
      <c r="C682" s="222"/>
      <c r="D682" s="222"/>
      <c r="E682" s="222"/>
      <c r="F682" s="222"/>
      <c r="G682" s="222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3.5" customHeight="1">
      <c r="A683" s="214"/>
      <c r="B683" s="222"/>
      <c r="C683" s="222"/>
      <c r="D683" s="222"/>
      <c r="E683" s="222"/>
      <c r="F683" s="222"/>
      <c r="G683" s="222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3.5" customHeight="1">
      <c r="A684" s="214"/>
      <c r="B684" s="222"/>
      <c r="C684" s="222"/>
      <c r="D684" s="222"/>
      <c r="E684" s="222"/>
      <c r="F684" s="222"/>
      <c r="G684" s="222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3.5" customHeight="1">
      <c r="A685" s="214"/>
      <c r="B685" s="222"/>
      <c r="C685" s="222"/>
      <c r="D685" s="222"/>
      <c r="E685" s="222"/>
      <c r="F685" s="222"/>
      <c r="G685" s="222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3.5" customHeight="1">
      <c r="A686" s="214"/>
      <c r="B686" s="222"/>
      <c r="C686" s="222"/>
      <c r="D686" s="222"/>
      <c r="E686" s="222"/>
      <c r="F686" s="222"/>
      <c r="G686" s="222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3.5" customHeight="1">
      <c r="A687" s="214"/>
      <c r="B687" s="222"/>
      <c r="C687" s="222"/>
      <c r="D687" s="222"/>
      <c r="E687" s="222"/>
      <c r="F687" s="222"/>
      <c r="G687" s="222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3.5" customHeight="1">
      <c r="A688" s="214"/>
      <c r="B688" s="222"/>
      <c r="C688" s="222"/>
      <c r="D688" s="222"/>
      <c r="E688" s="222"/>
      <c r="F688" s="222"/>
      <c r="G688" s="222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3.5" customHeight="1">
      <c r="A689" s="214"/>
      <c r="B689" s="222"/>
      <c r="C689" s="222"/>
      <c r="D689" s="222"/>
      <c r="E689" s="222"/>
      <c r="F689" s="222"/>
      <c r="G689" s="222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3.5" customHeight="1">
      <c r="A690" s="214"/>
      <c r="B690" s="222"/>
      <c r="C690" s="222"/>
      <c r="D690" s="222"/>
      <c r="E690" s="222"/>
      <c r="F690" s="222"/>
      <c r="G690" s="222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3.5" customHeight="1">
      <c r="A691" s="214"/>
      <c r="B691" s="222"/>
      <c r="C691" s="222"/>
      <c r="D691" s="222"/>
      <c r="E691" s="222"/>
      <c r="F691" s="222"/>
      <c r="G691" s="222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3.5" customHeight="1">
      <c r="A692" s="214"/>
      <c r="B692" s="222"/>
      <c r="C692" s="222"/>
      <c r="D692" s="222"/>
      <c r="E692" s="222"/>
      <c r="F692" s="222"/>
      <c r="G692" s="222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3.5" customHeight="1">
      <c r="A693" s="214"/>
      <c r="B693" s="222"/>
      <c r="C693" s="222"/>
      <c r="D693" s="222"/>
      <c r="E693" s="222"/>
      <c r="F693" s="222"/>
      <c r="G693" s="222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3.5" customHeight="1">
      <c r="A694" s="214"/>
      <c r="B694" s="222"/>
      <c r="C694" s="222"/>
      <c r="D694" s="222"/>
      <c r="E694" s="222"/>
      <c r="F694" s="222"/>
      <c r="G694" s="222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3.5" customHeight="1">
      <c r="A695" s="214"/>
      <c r="B695" s="222"/>
      <c r="C695" s="222"/>
      <c r="D695" s="222"/>
      <c r="E695" s="222"/>
      <c r="F695" s="222"/>
      <c r="G695" s="222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3.5" customHeight="1">
      <c r="A696" s="214"/>
      <c r="B696" s="222"/>
      <c r="C696" s="222"/>
      <c r="D696" s="222"/>
      <c r="E696" s="222"/>
      <c r="F696" s="222"/>
      <c r="G696" s="222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3.5" customHeight="1">
      <c r="A697" s="214"/>
      <c r="B697" s="222"/>
      <c r="C697" s="222"/>
      <c r="D697" s="222"/>
      <c r="E697" s="222"/>
      <c r="F697" s="222"/>
      <c r="G697" s="222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3.5" customHeight="1">
      <c r="A698" s="214"/>
      <c r="B698" s="222"/>
      <c r="C698" s="222"/>
      <c r="D698" s="222"/>
      <c r="E698" s="222"/>
      <c r="F698" s="222"/>
      <c r="G698" s="222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3.5" customHeight="1">
      <c r="A699" s="214"/>
      <c r="B699" s="222"/>
      <c r="C699" s="222"/>
      <c r="D699" s="222"/>
      <c r="E699" s="222"/>
      <c r="F699" s="222"/>
      <c r="G699" s="222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3.5" customHeight="1">
      <c r="A700" s="214"/>
      <c r="B700" s="222"/>
      <c r="C700" s="222"/>
      <c r="D700" s="222"/>
      <c r="E700" s="222"/>
      <c r="F700" s="222"/>
      <c r="G700" s="222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3.5" customHeight="1">
      <c r="A701" s="214"/>
      <c r="B701" s="222"/>
      <c r="C701" s="222"/>
      <c r="D701" s="222"/>
      <c r="E701" s="222"/>
      <c r="F701" s="222"/>
      <c r="G701" s="222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3.5" customHeight="1">
      <c r="A702" s="214"/>
      <c r="B702" s="222"/>
      <c r="C702" s="222"/>
      <c r="D702" s="222"/>
      <c r="E702" s="222"/>
      <c r="F702" s="222"/>
      <c r="G702" s="222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3.5" customHeight="1">
      <c r="A703" s="214"/>
      <c r="B703" s="222"/>
      <c r="C703" s="222"/>
      <c r="D703" s="222"/>
      <c r="E703" s="222"/>
      <c r="F703" s="222"/>
      <c r="G703" s="222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3.5" customHeight="1">
      <c r="A704" s="214"/>
      <c r="B704" s="222"/>
      <c r="C704" s="222"/>
      <c r="D704" s="222"/>
      <c r="E704" s="222"/>
      <c r="F704" s="222"/>
      <c r="G704" s="222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3.5" customHeight="1">
      <c r="A705" s="214"/>
      <c r="B705" s="222"/>
      <c r="C705" s="222"/>
      <c r="D705" s="222"/>
      <c r="E705" s="222"/>
      <c r="F705" s="222"/>
      <c r="G705" s="222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3.5" customHeight="1">
      <c r="A706" s="214"/>
      <c r="B706" s="222"/>
      <c r="C706" s="222"/>
      <c r="D706" s="222"/>
      <c r="E706" s="222"/>
      <c r="F706" s="222"/>
      <c r="G706" s="222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3.5" customHeight="1">
      <c r="A707" s="214"/>
      <c r="B707" s="222"/>
      <c r="C707" s="222"/>
      <c r="D707" s="222"/>
      <c r="E707" s="222"/>
      <c r="F707" s="222"/>
      <c r="G707" s="222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3.5" customHeight="1">
      <c r="A708" s="214"/>
      <c r="B708" s="222"/>
      <c r="C708" s="222"/>
      <c r="D708" s="222"/>
      <c r="E708" s="222"/>
      <c r="F708" s="222"/>
      <c r="G708" s="222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3.5" customHeight="1">
      <c r="A709" s="214"/>
      <c r="B709" s="222"/>
      <c r="C709" s="222"/>
      <c r="D709" s="222"/>
      <c r="E709" s="222"/>
      <c r="F709" s="222"/>
      <c r="G709" s="222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3.5" customHeight="1">
      <c r="A710" s="214"/>
      <c r="B710" s="222"/>
      <c r="C710" s="222"/>
      <c r="D710" s="222"/>
      <c r="E710" s="222"/>
      <c r="F710" s="222"/>
      <c r="G710" s="222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3.5" customHeight="1">
      <c r="A711" s="214"/>
      <c r="B711" s="222"/>
      <c r="C711" s="222"/>
      <c r="D711" s="222"/>
      <c r="E711" s="222"/>
      <c r="F711" s="222"/>
      <c r="G711" s="222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3.5" customHeight="1">
      <c r="A712" s="214"/>
      <c r="B712" s="222"/>
      <c r="C712" s="222"/>
      <c r="D712" s="222"/>
      <c r="E712" s="222"/>
      <c r="F712" s="222"/>
      <c r="G712" s="222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3.5" customHeight="1">
      <c r="A713" s="214"/>
      <c r="B713" s="222"/>
      <c r="C713" s="222"/>
      <c r="D713" s="222"/>
      <c r="E713" s="222"/>
      <c r="F713" s="222"/>
      <c r="G713" s="222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3.5" customHeight="1">
      <c r="A714" s="214"/>
      <c r="B714" s="222"/>
      <c r="C714" s="222"/>
      <c r="D714" s="222"/>
      <c r="E714" s="222"/>
      <c r="F714" s="222"/>
      <c r="G714" s="222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3.5" customHeight="1">
      <c r="A715" s="214"/>
      <c r="B715" s="222"/>
      <c r="C715" s="222"/>
      <c r="D715" s="222"/>
      <c r="E715" s="222"/>
      <c r="F715" s="222"/>
      <c r="G715" s="222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3.5" customHeight="1">
      <c r="A716" s="214"/>
      <c r="B716" s="222"/>
      <c r="C716" s="222"/>
      <c r="D716" s="222"/>
      <c r="E716" s="222"/>
      <c r="F716" s="222"/>
      <c r="G716" s="222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3.5" customHeight="1">
      <c r="A717" s="214"/>
      <c r="B717" s="222"/>
      <c r="C717" s="222"/>
      <c r="D717" s="222"/>
      <c r="E717" s="222"/>
      <c r="F717" s="222"/>
      <c r="G717" s="222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3.5" customHeight="1">
      <c r="A718" s="214"/>
      <c r="B718" s="222"/>
      <c r="C718" s="222"/>
      <c r="D718" s="222"/>
      <c r="E718" s="222"/>
      <c r="F718" s="222"/>
      <c r="G718" s="222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3.5" customHeight="1">
      <c r="A719" s="214"/>
      <c r="B719" s="222"/>
      <c r="C719" s="222"/>
      <c r="D719" s="222"/>
      <c r="E719" s="222"/>
      <c r="F719" s="222"/>
      <c r="G719" s="222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3.5" customHeight="1">
      <c r="A720" s="214"/>
      <c r="B720" s="222"/>
      <c r="C720" s="222"/>
      <c r="D720" s="222"/>
      <c r="E720" s="222"/>
      <c r="F720" s="222"/>
      <c r="G720" s="222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3.5" customHeight="1">
      <c r="A721" s="214"/>
      <c r="B721" s="222"/>
      <c r="C721" s="222"/>
      <c r="D721" s="222"/>
      <c r="E721" s="222"/>
      <c r="F721" s="222"/>
      <c r="G721" s="222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3.5" customHeight="1">
      <c r="A722" s="214"/>
      <c r="B722" s="222"/>
      <c r="C722" s="222"/>
      <c r="D722" s="222"/>
      <c r="E722" s="222"/>
      <c r="F722" s="222"/>
      <c r="G722" s="222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3.5" customHeight="1">
      <c r="A723" s="214"/>
      <c r="B723" s="222"/>
      <c r="C723" s="222"/>
      <c r="D723" s="222"/>
      <c r="E723" s="222"/>
      <c r="F723" s="222"/>
      <c r="G723" s="222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3.5" customHeight="1">
      <c r="A724" s="214"/>
      <c r="B724" s="222"/>
      <c r="C724" s="222"/>
      <c r="D724" s="222"/>
      <c r="E724" s="222"/>
      <c r="F724" s="222"/>
      <c r="G724" s="222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3.5" customHeight="1">
      <c r="A725" s="214"/>
      <c r="B725" s="222"/>
      <c r="C725" s="222"/>
      <c r="D725" s="222"/>
      <c r="E725" s="222"/>
      <c r="F725" s="222"/>
      <c r="G725" s="222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3.5" customHeight="1">
      <c r="A726" s="214"/>
      <c r="B726" s="222"/>
      <c r="C726" s="222"/>
      <c r="D726" s="222"/>
      <c r="E726" s="222"/>
      <c r="F726" s="222"/>
      <c r="G726" s="222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3.5" customHeight="1">
      <c r="A727" s="214"/>
      <c r="B727" s="222"/>
      <c r="C727" s="222"/>
      <c r="D727" s="222"/>
      <c r="E727" s="222"/>
      <c r="F727" s="222"/>
      <c r="G727" s="222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3.5" customHeight="1">
      <c r="A728" s="214"/>
      <c r="B728" s="222"/>
      <c r="C728" s="222"/>
      <c r="D728" s="222"/>
      <c r="E728" s="222"/>
      <c r="F728" s="222"/>
      <c r="G728" s="222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3.5" customHeight="1">
      <c r="A729" s="214"/>
      <c r="B729" s="222"/>
      <c r="C729" s="222"/>
      <c r="D729" s="222"/>
      <c r="E729" s="222"/>
      <c r="F729" s="222"/>
      <c r="G729" s="222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3.5" customHeight="1">
      <c r="A730" s="214"/>
      <c r="B730" s="222"/>
      <c r="C730" s="222"/>
      <c r="D730" s="222"/>
      <c r="E730" s="222"/>
      <c r="F730" s="222"/>
      <c r="G730" s="222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3.5" customHeight="1">
      <c r="A731" s="214"/>
      <c r="B731" s="222"/>
      <c r="C731" s="222"/>
      <c r="D731" s="222"/>
      <c r="E731" s="222"/>
      <c r="F731" s="222"/>
      <c r="G731" s="222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3.5" customHeight="1">
      <c r="A732" s="214"/>
      <c r="B732" s="222"/>
      <c r="C732" s="222"/>
      <c r="D732" s="222"/>
      <c r="E732" s="222"/>
      <c r="F732" s="222"/>
      <c r="G732" s="222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3.5" customHeight="1">
      <c r="A733" s="214"/>
      <c r="B733" s="222"/>
      <c r="C733" s="222"/>
      <c r="D733" s="222"/>
      <c r="E733" s="222"/>
      <c r="F733" s="222"/>
      <c r="G733" s="222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3.5" customHeight="1">
      <c r="A734" s="214"/>
      <c r="B734" s="222"/>
      <c r="C734" s="222"/>
      <c r="D734" s="222"/>
      <c r="E734" s="222"/>
      <c r="F734" s="222"/>
      <c r="G734" s="222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3.5" customHeight="1">
      <c r="A735" s="214"/>
      <c r="B735" s="222"/>
      <c r="C735" s="222"/>
      <c r="D735" s="222"/>
      <c r="E735" s="222"/>
      <c r="F735" s="222"/>
      <c r="G735" s="222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3.5" customHeight="1">
      <c r="A736" s="214"/>
      <c r="B736" s="222"/>
      <c r="C736" s="222"/>
      <c r="D736" s="222"/>
      <c r="E736" s="222"/>
      <c r="F736" s="222"/>
      <c r="G736" s="222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3.5" customHeight="1">
      <c r="A737" s="214"/>
      <c r="B737" s="222"/>
      <c r="C737" s="222"/>
      <c r="D737" s="222"/>
      <c r="E737" s="222"/>
      <c r="F737" s="222"/>
      <c r="G737" s="222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3.5" customHeight="1">
      <c r="A738" s="214"/>
      <c r="B738" s="222"/>
      <c r="C738" s="222"/>
      <c r="D738" s="222"/>
      <c r="E738" s="222"/>
      <c r="F738" s="222"/>
      <c r="G738" s="222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3.5" customHeight="1">
      <c r="A739" s="214"/>
      <c r="B739" s="222"/>
      <c r="C739" s="222"/>
      <c r="D739" s="222"/>
      <c r="E739" s="222"/>
      <c r="F739" s="222"/>
      <c r="G739" s="222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3.5" customHeight="1">
      <c r="A740" s="214"/>
      <c r="B740" s="222"/>
      <c r="C740" s="222"/>
      <c r="D740" s="222"/>
      <c r="E740" s="222"/>
      <c r="F740" s="222"/>
      <c r="G740" s="222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3.5" customHeight="1">
      <c r="A741" s="214"/>
      <c r="B741" s="222"/>
      <c r="C741" s="222"/>
      <c r="D741" s="222"/>
      <c r="E741" s="222"/>
      <c r="F741" s="222"/>
      <c r="G741" s="222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3.5" customHeight="1">
      <c r="A742" s="214"/>
      <c r="B742" s="222"/>
      <c r="C742" s="222"/>
      <c r="D742" s="222"/>
      <c r="E742" s="222"/>
      <c r="F742" s="222"/>
      <c r="G742" s="222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3.5" customHeight="1">
      <c r="A743" s="214"/>
      <c r="B743" s="222"/>
      <c r="C743" s="222"/>
      <c r="D743" s="222"/>
      <c r="E743" s="222"/>
      <c r="F743" s="222"/>
      <c r="G743" s="222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3.5" customHeight="1">
      <c r="A744" s="214"/>
      <c r="B744" s="222"/>
      <c r="C744" s="222"/>
      <c r="D744" s="222"/>
      <c r="E744" s="222"/>
      <c r="F744" s="222"/>
      <c r="G744" s="222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3.5" customHeight="1">
      <c r="A745" s="214"/>
      <c r="B745" s="222"/>
      <c r="C745" s="222"/>
      <c r="D745" s="222"/>
      <c r="E745" s="222"/>
      <c r="F745" s="222"/>
      <c r="G745" s="222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3.5" customHeight="1">
      <c r="A746" s="214"/>
      <c r="B746" s="222"/>
      <c r="C746" s="222"/>
      <c r="D746" s="222"/>
      <c r="E746" s="222"/>
      <c r="F746" s="222"/>
      <c r="G746" s="222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3.5" customHeight="1">
      <c r="A747" s="214"/>
      <c r="B747" s="222"/>
      <c r="C747" s="222"/>
      <c r="D747" s="222"/>
      <c r="E747" s="222"/>
      <c r="F747" s="222"/>
      <c r="G747" s="222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3.5" customHeight="1">
      <c r="A748" s="214"/>
      <c r="B748" s="222"/>
      <c r="C748" s="222"/>
      <c r="D748" s="222"/>
      <c r="E748" s="222"/>
      <c r="F748" s="222"/>
      <c r="G748" s="222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3.5" customHeight="1">
      <c r="A749" s="214"/>
      <c r="B749" s="222"/>
      <c r="C749" s="222"/>
      <c r="D749" s="222"/>
      <c r="E749" s="222"/>
      <c r="F749" s="222"/>
      <c r="G749" s="222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3.5" customHeight="1">
      <c r="A750" s="214"/>
      <c r="B750" s="222"/>
      <c r="C750" s="222"/>
      <c r="D750" s="222"/>
      <c r="E750" s="222"/>
      <c r="F750" s="222"/>
      <c r="G750" s="222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3.5" customHeight="1">
      <c r="A751" s="214"/>
      <c r="B751" s="222"/>
      <c r="C751" s="222"/>
      <c r="D751" s="222"/>
      <c r="E751" s="222"/>
      <c r="F751" s="222"/>
      <c r="G751" s="222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3.5" customHeight="1">
      <c r="A752" s="214"/>
      <c r="B752" s="222"/>
      <c r="C752" s="222"/>
      <c r="D752" s="222"/>
      <c r="E752" s="222"/>
      <c r="F752" s="222"/>
      <c r="G752" s="222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3.5" customHeight="1">
      <c r="A753" s="214"/>
      <c r="B753" s="222"/>
      <c r="C753" s="222"/>
      <c r="D753" s="222"/>
      <c r="E753" s="222"/>
      <c r="F753" s="222"/>
      <c r="G753" s="222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3.5" customHeight="1">
      <c r="A754" s="214"/>
      <c r="B754" s="222"/>
      <c r="C754" s="222"/>
      <c r="D754" s="222"/>
      <c r="E754" s="222"/>
      <c r="F754" s="222"/>
      <c r="G754" s="222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3.5" customHeight="1">
      <c r="A755" s="214"/>
      <c r="B755" s="222"/>
      <c r="C755" s="222"/>
      <c r="D755" s="222"/>
      <c r="E755" s="222"/>
      <c r="F755" s="222"/>
      <c r="G755" s="222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3.5" customHeight="1">
      <c r="A756" s="214"/>
      <c r="B756" s="222"/>
      <c r="C756" s="222"/>
      <c r="D756" s="222"/>
      <c r="E756" s="222"/>
      <c r="F756" s="222"/>
      <c r="G756" s="222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3.5" customHeight="1">
      <c r="A757" s="214"/>
      <c r="B757" s="222"/>
      <c r="C757" s="222"/>
      <c r="D757" s="222"/>
      <c r="E757" s="222"/>
      <c r="F757" s="222"/>
      <c r="G757" s="222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3.5" customHeight="1">
      <c r="A758" s="214"/>
      <c r="B758" s="222"/>
      <c r="C758" s="222"/>
      <c r="D758" s="222"/>
      <c r="E758" s="222"/>
      <c r="F758" s="222"/>
      <c r="G758" s="222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3.5" customHeight="1">
      <c r="A759" s="214"/>
      <c r="B759" s="222"/>
      <c r="C759" s="222"/>
      <c r="D759" s="222"/>
      <c r="E759" s="222"/>
      <c r="F759" s="222"/>
      <c r="G759" s="222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3.5" customHeight="1">
      <c r="A760" s="214"/>
      <c r="B760" s="222"/>
      <c r="C760" s="222"/>
      <c r="D760" s="222"/>
      <c r="E760" s="222"/>
      <c r="F760" s="222"/>
      <c r="G760" s="222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3.5" customHeight="1">
      <c r="A761" s="214"/>
      <c r="B761" s="222"/>
      <c r="C761" s="222"/>
      <c r="D761" s="222"/>
      <c r="E761" s="222"/>
      <c r="F761" s="222"/>
      <c r="G761" s="222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3.5" customHeight="1">
      <c r="A762" s="214"/>
      <c r="B762" s="222"/>
      <c r="C762" s="222"/>
      <c r="D762" s="222"/>
      <c r="E762" s="222"/>
      <c r="F762" s="222"/>
      <c r="G762" s="222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3.5" customHeight="1">
      <c r="A763" s="214"/>
      <c r="B763" s="222"/>
      <c r="C763" s="222"/>
      <c r="D763" s="222"/>
      <c r="E763" s="222"/>
      <c r="F763" s="222"/>
      <c r="G763" s="222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3.5" customHeight="1">
      <c r="A764" s="214"/>
      <c r="B764" s="222"/>
      <c r="C764" s="222"/>
      <c r="D764" s="222"/>
      <c r="E764" s="222"/>
      <c r="F764" s="222"/>
      <c r="G764" s="222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3.5" customHeight="1">
      <c r="A765" s="214"/>
      <c r="B765" s="222"/>
      <c r="C765" s="222"/>
      <c r="D765" s="222"/>
      <c r="E765" s="222"/>
      <c r="F765" s="222"/>
      <c r="G765" s="222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3.5" customHeight="1">
      <c r="A766" s="214"/>
      <c r="B766" s="222"/>
      <c r="C766" s="222"/>
      <c r="D766" s="222"/>
      <c r="E766" s="222"/>
      <c r="F766" s="222"/>
      <c r="G766" s="222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3.5" customHeight="1">
      <c r="A767" s="214"/>
      <c r="B767" s="222"/>
      <c r="C767" s="222"/>
      <c r="D767" s="222"/>
      <c r="E767" s="222"/>
      <c r="F767" s="222"/>
      <c r="G767" s="222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3.5" customHeight="1">
      <c r="A768" s="214"/>
      <c r="B768" s="222"/>
      <c r="C768" s="222"/>
      <c r="D768" s="222"/>
      <c r="E768" s="222"/>
      <c r="F768" s="222"/>
      <c r="G768" s="222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3.5" customHeight="1">
      <c r="A769" s="214"/>
      <c r="B769" s="222"/>
      <c r="C769" s="222"/>
      <c r="D769" s="222"/>
      <c r="E769" s="222"/>
      <c r="F769" s="222"/>
      <c r="G769" s="222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3.5" customHeight="1">
      <c r="A770" s="214"/>
      <c r="B770" s="222"/>
      <c r="C770" s="222"/>
      <c r="D770" s="222"/>
      <c r="E770" s="222"/>
      <c r="F770" s="222"/>
      <c r="G770" s="222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3.5" customHeight="1">
      <c r="A771" s="214"/>
      <c r="B771" s="222"/>
      <c r="C771" s="222"/>
      <c r="D771" s="222"/>
      <c r="E771" s="222"/>
      <c r="F771" s="222"/>
      <c r="G771" s="222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3.5" customHeight="1">
      <c r="A772" s="214"/>
      <c r="B772" s="222"/>
      <c r="C772" s="222"/>
      <c r="D772" s="222"/>
      <c r="E772" s="222"/>
      <c r="F772" s="222"/>
      <c r="G772" s="222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3.5" customHeight="1">
      <c r="A773" s="214"/>
      <c r="B773" s="222"/>
      <c r="C773" s="222"/>
      <c r="D773" s="222"/>
      <c r="E773" s="222"/>
      <c r="F773" s="222"/>
      <c r="G773" s="222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3.5" customHeight="1">
      <c r="A774" s="214"/>
      <c r="B774" s="222"/>
      <c r="C774" s="222"/>
      <c r="D774" s="222"/>
      <c r="E774" s="222"/>
      <c r="F774" s="222"/>
      <c r="G774" s="222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3.5" customHeight="1">
      <c r="A775" s="214"/>
      <c r="B775" s="222"/>
      <c r="C775" s="222"/>
      <c r="D775" s="222"/>
      <c r="E775" s="222"/>
      <c r="F775" s="222"/>
      <c r="G775" s="222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3.5" customHeight="1">
      <c r="A776" s="214"/>
      <c r="B776" s="222"/>
      <c r="C776" s="222"/>
      <c r="D776" s="222"/>
      <c r="E776" s="222"/>
      <c r="F776" s="222"/>
      <c r="G776" s="222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3.5" customHeight="1">
      <c r="A777" s="214"/>
      <c r="B777" s="222"/>
      <c r="C777" s="222"/>
      <c r="D777" s="222"/>
      <c r="E777" s="222"/>
      <c r="F777" s="222"/>
      <c r="G777" s="222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3.5" customHeight="1">
      <c r="A778" s="214"/>
      <c r="B778" s="222"/>
      <c r="C778" s="222"/>
      <c r="D778" s="222"/>
      <c r="E778" s="222"/>
      <c r="F778" s="222"/>
      <c r="G778" s="222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3.5" customHeight="1">
      <c r="A779" s="214"/>
      <c r="B779" s="222"/>
      <c r="C779" s="222"/>
      <c r="D779" s="222"/>
      <c r="E779" s="222"/>
      <c r="F779" s="222"/>
      <c r="G779" s="222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3.5" customHeight="1">
      <c r="A780" s="214"/>
      <c r="B780" s="222"/>
      <c r="C780" s="222"/>
      <c r="D780" s="222"/>
      <c r="E780" s="222"/>
      <c r="F780" s="222"/>
      <c r="G780" s="222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3.5" customHeight="1">
      <c r="A781" s="214"/>
      <c r="B781" s="222"/>
      <c r="C781" s="222"/>
      <c r="D781" s="222"/>
      <c r="E781" s="222"/>
      <c r="F781" s="222"/>
      <c r="G781" s="222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3.5" customHeight="1">
      <c r="A782" s="214"/>
      <c r="B782" s="222"/>
      <c r="C782" s="222"/>
      <c r="D782" s="222"/>
      <c r="E782" s="222"/>
      <c r="F782" s="222"/>
      <c r="G782" s="222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3.5" customHeight="1">
      <c r="A783" s="214"/>
      <c r="B783" s="222"/>
      <c r="C783" s="222"/>
      <c r="D783" s="222"/>
      <c r="E783" s="222"/>
      <c r="F783" s="222"/>
      <c r="G783" s="222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3.5" customHeight="1">
      <c r="A784" s="214"/>
      <c r="B784" s="222"/>
      <c r="C784" s="222"/>
      <c r="D784" s="222"/>
      <c r="E784" s="222"/>
      <c r="F784" s="222"/>
      <c r="G784" s="222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3.5" customHeight="1">
      <c r="A785" s="214"/>
      <c r="B785" s="222"/>
      <c r="C785" s="222"/>
      <c r="D785" s="222"/>
      <c r="E785" s="222"/>
      <c r="F785" s="222"/>
      <c r="G785" s="222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3.5" customHeight="1">
      <c r="A786" s="214"/>
      <c r="B786" s="222"/>
      <c r="C786" s="222"/>
      <c r="D786" s="222"/>
      <c r="E786" s="222"/>
      <c r="F786" s="222"/>
      <c r="G786" s="222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3.5" customHeight="1">
      <c r="A787" s="214"/>
      <c r="B787" s="222"/>
      <c r="C787" s="222"/>
      <c r="D787" s="222"/>
      <c r="E787" s="222"/>
      <c r="F787" s="222"/>
      <c r="G787" s="222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3.5" customHeight="1">
      <c r="A788" s="214"/>
      <c r="B788" s="222"/>
      <c r="C788" s="222"/>
      <c r="D788" s="222"/>
      <c r="E788" s="222"/>
      <c r="F788" s="222"/>
      <c r="G788" s="222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3.5" customHeight="1">
      <c r="A789" s="214"/>
      <c r="B789" s="222"/>
      <c r="C789" s="222"/>
      <c r="D789" s="222"/>
      <c r="E789" s="222"/>
      <c r="F789" s="222"/>
      <c r="G789" s="222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3.5" customHeight="1">
      <c r="A790" s="214"/>
      <c r="B790" s="222"/>
      <c r="C790" s="222"/>
      <c r="D790" s="222"/>
      <c r="E790" s="222"/>
      <c r="F790" s="222"/>
      <c r="G790" s="222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3.5" customHeight="1">
      <c r="A791" s="214"/>
      <c r="B791" s="222"/>
      <c r="C791" s="222"/>
      <c r="D791" s="222"/>
      <c r="E791" s="222"/>
      <c r="F791" s="222"/>
      <c r="G791" s="222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3.5" customHeight="1">
      <c r="A792" s="214"/>
      <c r="B792" s="222"/>
      <c r="C792" s="222"/>
      <c r="D792" s="222"/>
      <c r="E792" s="222"/>
      <c r="F792" s="222"/>
      <c r="G792" s="222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3.5" customHeight="1">
      <c r="A793" s="214"/>
      <c r="B793" s="222"/>
      <c r="C793" s="222"/>
      <c r="D793" s="222"/>
      <c r="E793" s="222"/>
      <c r="F793" s="222"/>
      <c r="G793" s="222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3.5" customHeight="1">
      <c r="A794" s="214"/>
      <c r="B794" s="222"/>
      <c r="C794" s="222"/>
      <c r="D794" s="222"/>
      <c r="E794" s="222"/>
      <c r="F794" s="222"/>
      <c r="G794" s="222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3.5" customHeight="1">
      <c r="A795" s="214"/>
      <c r="B795" s="222"/>
      <c r="C795" s="222"/>
      <c r="D795" s="222"/>
      <c r="E795" s="222"/>
      <c r="F795" s="222"/>
      <c r="G795" s="222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3.5" customHeight="1">
      <c r="A796" s="214"/>
      <c r="B796" s="222"/>
      <c r="C796" s="222"/>
      <c r="D796" s="222"/>
      <c r="E796" s="222"/>
      <c r="F796" s="222"/>
      <c r="G796" s="222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3.5" customHeight="1">
      <c r="A797" s="214"/>
      <c r="B797" s="222"/>
      <c r="C797" s="222"/>
      <c r="D797" s="222"/>
      <c r="E797" s="222"/>
      <c r="F797" s="222"/>
      <c r="G797" s="222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3.5" customHeight="1">
      <c r="A798" s="214"/>
      <c r="B798" s="222"/>
      <c r="C798" s="222"/>
      <c r="D798" s="222"/>
      <c r="E798" s="222"/>
      <c r="F798" s="222"/>
      <c r="G798" s="222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3.5" customHeight="1">
      <c r="A799" s="214"/>
      <c r="B799" s="222"/>
      <c r="C799" s="222"/>
      <c r="D799" s="222"/>
      <c r="E799" s="222"/>
      <c r="F799" s="222"/>
      <c r="G799" s="222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3.5" customHeight="1">
      <c r="A800" s="214"/>
      <c r="B800" s="222"/>
      <c r="C800" s="222"/>
      <c r="D800" s="222"/>
      <c r="E800" s="222"/>
      <c r="F800" s="222"/>
      <c r="G800" s="222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3.5" customHeight="1">
      <c r="A801" s="214"/>
      <c r="B801" s="222"/>
      <c r="C801" s="222"/>
      <c r="D801" s="222"/>
      <c r="E801" s="222"/>
      <c r="F801" s="222"/>
      <c r="G801" s="222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3.5" customHeight="1">
      <c r="A802" s="214"/>
      <c r="B802" s="222"/>
      <c r="C802" s="222"/>
      <c r="D802" s="222"/>
      <c r="E802" s="222"/>
      <c r="F802" s="222"/>
      <c r="G802" s="222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3.5" customHeight="1">
      <c r="A803" s="214"/>
      <c r="B803" s="222"/>
      <c r="C803" s="222"/>
      <c r="D803" s="222"/>
      <c r="E803" s="222"/>
      <c r="F803" s="222"/>
      <c r="G803" s="222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3.5" customHeight="1">
      <c r="A804" s="214"/>
      <c r="B804" s="222"/>
      <c r="C804" s="222"/>
      <c r="D804" s="222"/>
      <c r="E804" s="222"/>
      <c r="F804" s="222"/>
      <c r="G804" s="222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3.5" customHeight="1">
      <c r="A805" s="214"/>
      <c r="B805" s="222"/>
      <c r="C805" s="222"/>
      <c r="D805" s="222"/>
      <c r="E805" s="222"/>
      <c r="F805" s="222"/>
      <c r="G805" s="222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3.5" customHeight="1">
      <c r="A806" s="214"/>
      <c r="B806" s="222"/>
      <c r="C806" s="222"/>
      <c r="D806" s="222"/>
      <c r="E806" s="222"/>
      <c r="F806" s="222"/>
      <c r="G806" s="222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3.5" customHeight="1">
      <c r="A807" s="214"/>
      <c r="B807" s="222"/>
      <c r="C807" s="222"/>
      <c r="D807" s="222"/>
      <c r="E807" s="222"/>
      <c r="F807" s="222"/>
      <c r="G807" s="222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3.5" customHeight="1">
      <c r="A808" s="214"/>
      <c r="B808" s="222"/>
      <c r="C808" s="222"/>
      <c r="D808" s="222"/>
      <c r="E808" s="222"/>
      <c r="F808" s="222"/>
      <c r="G808" s="222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3.5" customHeight="1">
      <c r="A809" s="214"/>
      <c r="B809" s="222"/>
      <c r="C809" s="222"/>
      <c r="D809" s="222"/>
      <c r="E809" s="222"/>
      <c r="F809" s="222"/>
      <c r="G809" s="222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3.5" customHeight="1">
      <c r="A810" s="214"/>
      <c r="B810" s="222"/>
      <c r="C810" s="222"/>
      <c r="D810" s="222"/>
      <c r="E810" s="222"/>
      <c r="F810" s="222"/>
      <c r="G810" s="222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3.5" customHeight="1">
      <c r="A811" s="214"/>
      <c r="B811" s="222"/>
      <c r="C811" s="222"/>
      <c r="D811" s="222"/>
      <c r="E811" s="222"/>
      <c r="F811" s="222"/>
      <c r="G811" s="222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3.5" customHeight="1">
      <c r="A812" s="214"/>
      <c r="B812" s="222"/>
      <c r="C812" s="222"/>
      <c r="D812" s="222"/>
      <c r="E812" s="222"/>
      <c r="F812" s="222"/>
      <c r="G812" s="222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3.5" customHeight="1">
      <c r="A813" s="214"/>
      <c r="B813" s="222"/>
      <c r="C813" s="222"/>
      <c r="D813" s="222"/>
      <c r="E813" s="222"/>
      <c r="F813" s="222"/>
      <c r="G813" s="222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3.5" customHeight="1">
      <c r="A814" s="214"/>
      <c r="B814" s="222"/>
      <c r="C814" s="222"/>
      <c r="D814" s="222"/>
      <c r="E814" s="222"/>
      <c r="F814" s="222"/>
      <c r="G814" s="222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3.5" customHeight="1">
      <c r="A815" s="214"/>
      <c r="B815" s="222"/>
      <c r="C815" s="222"/>
      <c r="D815" s="222"/>
      <c r="E815" s="222"/>
      <c r="F815" s="222"/>
      <c r="G815" s="222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3.5" customHeight="1">
      <c r="A816" s="214"/>
      <c r="B816" s="222"/>
      <c r="C816" s="222"/>
      <c r="D816" s="222"/>
      <c r="E816" s="222"/>
      <c r="F816" s="222"/>
      <c r="G816" s="222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3.5" customHeight="1">
      <c r="A817" s="214"/>
      <c r="B817" s="222"/>
      <c r="C817" s="222"/>
      <c r="D817" s="222"/>
      <c r="E817" s="222"/>
      <c r="F817" s="222"/>
      <c r="G817" s="222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3.5" customHeight="1">
      <c r="A818" s="214"/>
      <c r="B818" s="222"/>
      <c r="C818" s="222"/>
      <c r="D818" s="222"/>
      <c r="E818" s="222"/>
      <c r="F818" s="222"/>
      <c r="G818" s="222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3.5" customHeight="1">
      <c r="A819" s="214"/>
      <c r="B819" s="222"/>
      <c r="C819" s="222"/>
      <c r="D819" s="222"/>
      <c r="E819" s="222"/>
      <c r="F819" s="222"/>
      <c r="G819" s="222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3.5" customHeight="1">
      <c r="A820" s="214"/>
      <c r="B820" s="222"/>
      <c r="C820" s="222"/>
      <c r="D820" s="222"/>
      <c r="E820" s="222"/>
      <c r="F820" s="222"/>
      <c r="G820" s="222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3.5" customHeight="1">
      <c r="A821" s="214"/>
      <c r="B821" s="222"/>
      <c r="C821" s="222"/>
      <c r="D821" s="222"/>
      <c r="E821" s="222"/>
      <c r="F821" s="222"/>
      <c r="G821" s="222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3.5" customHeight="1">
      <c r="A822" s="214"/>
      <c r="B822" s="222"/>
      <c r="C822" s="222"/>
      <c r="D822" s="222"/>
      <c r="E822" s="222"/>
      <c r="F822" s="222"/>
      <c r="G822" s="222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3.5" customHeight="1">
      <c r="A823" s="214"/>
      <c r="B823" s="222"/>
      <c r="C823" s="222"/>
      <c r="D823" s="222"/>
      <c r="E823" s="222"/>
      <c r="F823" s="222"/>
      <c r="G823" s="222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3.5" customHeight="1">
      <c r="A824" s="214"/>
      <c r="B824" s="222"/>
      <c r="C824" s="222"/>
      <c r="D824" s="222"/>
      <c r="E824" s="222"/>
      <c r="F824" s="222"/>
      <c r="G824" s="222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3.5" customHeight="1">
      <c r="A825" s="214"/>
      <c r="B825" s="222"/>
      <c r="C825" s="222"/>
      <c r="D825" s="222"/>
      <c r="E825" s="222"/>
      <c r="F825" s="222"/>
      <c r="G825" s="222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3.5" customHeight="1">
      <c r="A826" s="214"/>
      <c r="B826" s="222"/>
      <c r="C826" s="222"/>
      <c r="D826" s="222"/>
      <c r="E826" s="222"/>
      <c r="F826" s="222"/>
      <c r="G826" s="222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3.5" customHeight="1">
      <c r="A827" s="214"/>
      <c r="B827" s="222"/>
      <c r="C827" s="222"/>
      <c r="D827" s="222"/>
      <c r="E827" s="222"/>
      <c r="F827" s="222"/>
      <c r="G827" s="222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3.5" customHeight="1">
      <c r="A828" s="214"/>
      <c r="B828" s="222"/>
      <c r="C828" s="222"/>
      <c r="D828" s="222"/>
      <c r="E828" s="222"/>
      <c r="F828" s="222"/>
      <c r="G828" s="222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3.5" customHeight="1">
      <c r="A829" s="214"/>
      <c r="B829" s="222"/>
      <c r="C829" s="222"/>
      <c r="D829" s="222"/>
      <c r="E829" s="222"/>
      <c r="F829" s="222"/>
      <c r="G829" s="222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3.5" customHeight="1">
      <c r="A830" s="214"/>
      <c r="B830" s="222"/>
      <c r="C830" s="222"/>
      <c r="D830" s="222"/>
      <c r="E830" s="222"/>
      <c r="F830" s="222"/>
      <c r="G830" s="222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3.5" customHeight="1">
      <c r="A831" s="214"/>
      <c r="B831" s="222"/>
      <c r="C831" s="222"/>
      <c r="D831" s="222"/>
      <c r="E831" s="222"/>
      <c r="F831" s="222"/>
      <c r="G831" s="222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3.5" customHeight="1">
      <c r="A832" s="214"/>
      <c r="B832" s="222"/>
      <c r="C832" s="222"/>
      <c r="D832" s="222"/>
      <c r="E832" s="222"/>
      <c r="F832" s="222"/>
      <c r="G832" s="222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3.5" customHeight="1">
      <c r="A833" s="214"/>
      <c r="B833" s="222"/>
      <c r="C833" s="222"/>
      <c r="D833" s="222"/>
      <c r="E833" s="222"/>
      <c r="F833" s="222"/>
      <c r="G833" s="222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3.5" customHeight="1">
      <c r="A834" s="214"/>
      <c r="B834" s="222"/>
      <c r="C834" s="222"/>
      <c r="D834" s="222"/>
      <c r="E834" s="222"/>
      <c r="F834" s="222"/>
      <c r="G834" s="222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3.5" customHeight="1">
      <c r="A835" s="214"/>
      <c r="B835" s="222"/>
      <c r="C835" s="222"/>
      <c r="D835" s="222"/>
      <c r="E835" s="222"/>
      <c r="F835" s="222"/>
      <c r="G835" s="222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3.5" customHeight="1">
      <c r="A836" s="214"/>
      <c r="B836" s="222"/>
      <c r="C836" s="222"/>
      <c r="D836" s="222"/>
      <c r="E836" s="222"/>
      <c r="F836" s="222"/>
      <c r="G836" s="222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3.5" customHeight="1">
      <c r="A837" s="214"/>
      <c r="B837" s="222"/>
      <c r="C837" s="222"/>
      <c r="D837" s="222"/>
      <c r="E837" s="222"/>
      <c r="F837" s="222"/>
      <c r="G837" s="222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3.5" customHeight="1">
      <c r="A838" s="214"/>
      <c r="B838" s="222"/>
      <c r="C838" s="222"/>
      <c r="D838" s="222"/>
      <c r="E838" s="222"/>
      <c r="F838" s="222"/>
      <c r="G838" s="222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3.5" customHeight="1">
      <c r="A839" s="214"/>
      <c r="B839" s="222"/>
      <c r="C839" s="222"/>
      <c r="D839" s="222"/>
      <c r="E839" s="222"/>
      <c r="F839" s="222"/>
      <c r="G839" s="222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3.5" customHeight="1">
      <c r="A840" s="214"/>
      <c r="B840" s="222"/>
      <c r="C840" s="222"/>
      <c r="D840" s="222"/>
      <c r="E840" s="222"/>
      <c r="F840" s="222"/>
      <c r="G840" s="222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3.5" customHeight="1">
      <c r="A841" s="214"/>
      <c r="B841" s="222"/>
      <c r="C841" s="222"/>
      <c r="D841" s="222"/>
      <c r="E841" s="222"/>
      <c r="F841" s="222"/>
      <c r="G841" s="222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3.5" customHeight="1">
      <c r="A842" s="214"/>
      <c r="B842" s="222"/>
      <c r="C842" s="222"/>
      <c r="D842" s="222"/>
      <c r="E842" s="222"/>
      <c r="F842" s="222"/>
      <c r="G842" s="222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3.5" customHeight="1">
      <c r="A843" s="214"/>
      <c r="B843" s="222"/>
      <c r="C843" s="222"/>
      <c r="D843" s="222"/>
      <c r="E843" s="222"/>
      <c r="F843" s="222"/>
      <c r="G843" s="222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3.5" customHeight="1">
      <c r="A844" s="214"/>
      <c r="B844" s="222"/>
      <c r="C844" s="222"/>
      <c r="D844" s="222"/>
      <c r="E844" s="222"/>
      <c r="F844" s="222"/>
      <c r="G844" s="222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3.5" customHeight="1">
      <c r="A845" s="214"/>
      <c r="B845" s="222"/>
      <c r="C845" s="222"/>
      <c r="D845" s="222"/>
      <c r="E845" s="222"/>
      <c r="F845" s="222"/>
      <c r="G845" s="222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3.5" customHeight="1">
      <c r="A846" s="214"/>
      <c r="B846" s="222"/>
      <c r="C846" s="222"/>
      <c r="D846" s="222"/>
      <c r="E846" s="222"/>
      <c r="F846" s="222"/>
      <c r="G846" s="222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3.5" customHeight="1">
      <c r="A847" s="214"/>
      <c r="B847" s="222"/>
      <c r="C847" s="222"/>
      <c r="D847" s="222"/>
      <c r="E847" s="222"/>
      <c r="F847" s="222"/>
      <c r="G847" s="222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3.5" customHeight="1">
      <c r="A848" s="214"/>
      <c r="B848" s="222"/>
      <c r="C848" s="222"/>
      <c r="D848" s="222"/>
      <c r="E848" s="222"/>
      <c r="F848" s="222"/>
      <c r="G848" s="222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3.5" customHeight="1">
      <c r="A849" s="214"/>
      <c r="B849" s="222"/>
      <c r="C849" s="222"/>
      <c r="D849" s="222"/>
      <c r="E849" s="222"/>
      <c r="F849" s="222"/>
      <c r="G849" s="222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3.5" customHeight="1">
      <c r="A850" s="214"/>
      <c r="B850" s="222"/>
      <c r="C850" s="222"/>
      <c r="D850" s="222"/>
      <c r="E850" s="222"/>
      <c r="F850" s="222"/>
      <c r="G850" s="222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3.5" customHeight="1">
      <c r="A851" s="214"/>
      <c r="B851" s="222"/>
      <c r="C851" s="222"/>
      <c r="D851" s="222"/>
      <c r="E851" s="222"/>
      <c r="F851" s="222"/>
      <c r="G851" s="222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3.5" customHeight="1">
      <c r="A852" s="214"/>
      <c r="B852" s="222"/>
      <c r="C852" s="222"/>
      <c r="D852" s="222"/>
      <c r="E852" s="222"/>
      <c r="F852" s="222"/>
      <c r="G852" s="222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3.5" customHeight="1">
      <c r="A853" s="214"/>
      <c r="B853" s="222"/>
      <c r="C853" s="222"/>
      <c r="D853" s="222"/>
      <c r="E853" s="222"/>
      <c r="F853" s="222"/>
      <c r="G853" s="222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3.5" customHeight="1">
      <c r="A854" s="214"/>
      <c r="B854" s="222"/>
      <c r="C854" s="222"/>
      <c r="D854" s="222"/>
      <c r="E854" s="222"/>
      <c r="F854" s="222"/>
      <c r="G854" s="222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3.5" customHeight="1">
      <c r="A855" s="214"/>
      <c r="B855" s="222"/>
      <c r="C855" s="222"/>
      <c r="D855" s="222"/>
      <c r="E855" s="222"/>
      <c r="F855" s="222"/>
      <c r="G855" s="222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3.5" customHeight="1">
      <c r="A856" s="214"/>
      <c r="B856" s="222"/>
      <c r="C856" s="222"/>
      <c r="D856" s="222"/>
      <c r="E856" s="222"/>
      <c r="F856" s="222"/>
      <c r="G856" s="222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3.5" customHeight="1">
      <c r="A857" s="214"/>
      <c r="B857" s="222"/>
      <c r="C857" s="222"/>
      <c r="D857" s="222"/>
      <c r="E857" s="222"/>
      <c r="F857" s="222"/>
      <c r="G857" s="222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3.5" customHeight="1">
      <c r="A858" s="214"/>
      <c r="B858" s="222"/>
      <c r="C858" s="222"/>
      <c r="D858" s="222"/>
      <c r="E858" s="222"/>
      <c r="F858" s="222"/>
      <c r="G858" s="222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3.5" customHeight="1">
      <c r="A859" s="214"/>
      <c r="B859" s="222"/>
      <c r="C859" s="222"/>
      <c r="D859" s="222"/>
      <c r="E859" s="222"/>
      <c r="F859" s="222"/>
      <c r="G859" s="222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3.5" customHeight="1">
      <c r="A860" s="214"/>
      <c r="B860" s="222"/>
      <c r="C860" s="222"/>
      <c r="D860" s="222"/>
      <c r="E860" s="222"/>
      <c r="F860" s="222"/>
      <c r="G860" s="222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3.5" customHeight="1">
      <c r="A861" s="214"/>
      <c r="B861" s="222"/>
      <c r="C861" s="222"/>
      <c r="D861" s="222"/>
      <c r="E861" s="222"/>
      <c r="F861" s="222"/>
      <c r="G861" s="222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3.5" customHeight="1">
      <c r="A862" s="214"/>
      <c r="B862" s="222"/>
      <c r="C862" s="222"/>
      <c r="D862" s="222"/>
      <c r="E862" s="222"/>
      <c r="F862" s="222"/>
      <c r="G862" s="222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3.5" customHeight="1">
      <c r="A863" s="214"/>
      <c r="B863" s="222"/>
      <c r="C863" s="222"/>
      <c r="D863" s="222"/>
      <c r="E863" s="222"/>
      <c r="F863" s="222"/>
      <c r="G863" s="222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3.5" customHeight="1">
      <c r="A864" s="214"/>
      <c r="B864" s="222"/>
      <c r="C864" s="222"/>
      <c r="D864" s="222"/>
      <c r="E864" s="222"/>
      <c r="F864" s="222"/>
      <c r="G864" s="222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3.5" customHeight="1">
      <c r="A865" s="214"/>
      <c r="B865" s="222"/>
      <c r="C865" s="222"/>
      <c r="D865" s="222"/>
      <c r="E865" s="222"/>
      <c r="F865" s="222"/>
      <c r="G865" s="222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3.5" customHeight="1">
      <c r="A866" s="214"/>
      <c r="B866" s="222"/>
      <c r="C866" s="222"/>
      <c r="D866" s="222"/>
      <c r="E866" s="222"/>
      <c r="F866" s="222"/>
      <c r="G866" s="222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3.5" customHeight="1">
      <c r="A867" s="214"/>
      <c r="B867" s="222"/>
      <c r="C867" s="222"/>
      <c r="D867" s="222"/>
      <c r="E867" s="222"/>
      <c r="F867" s="222"/>
      <c r="G867" s="222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3.5" customHeight="1">
      <c r="A868" s="214"/>
      <c r="B868" s="222"/>
      <c r="C868" s="222"/>
      <c r="D868" s="222"/>
      <c r="E868" s="222"/>
      <c r="F868" s="222"/>
      <c r="G868" s="222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3.5" customHeight="1">
      <c r="A869" s="214"/>
      <c r="B869" s="222"/>
      <c r="C869" s="222"/>
      <c r="D869" s="222"/>
      <c r="E869" s="222"/>
      <c r="F869" s="222"/>
      <c r="G869" s="222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3.5" customHeight="1">
      <c r="A870" s="214"/>
      <c r="B870" s="222"/>
      <c r="C870" s="222"/>
      <c r="D870" s="222"/>
      <c r="E870" s="222"/>
      <c r="F870" s="222"/>
      <c r="G870" s="222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3.5" customHeight="1">
      <c r="A871" s="214"/>
      <c r="B871" s="222"/>
      <c r="C871" s="222"/>
      <c r="D871" s="222"/>
      <c r="E871" s="222"/>
      <c r="F871" s="222"/>
      <c r="G871" s="222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3.5" customHeight="1">
      <c r="A872" s="214"/>
      <c r="B872" s="222"/>
      <c r="C872" s="222"/>
      <c r="D872" s="222"/>
      <c r="E872" s="222"/>
      <c r="F872" s="222"/>
      <c r="G872" s="222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3.5" customHeight="1">
      <c r="A873" s="214"/>
      <c r="B873" s="222"/>
      <c r="C873" s="222"/>
      <c r="D873" s="222"/>
      <c r="E873" s="222"/>
      <c r="F873" s="222"/>
      <c r="G873" s="222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3.5" customHeight="1">
      <c r="A874" s="214"/>
      <c r="B874" s="222"/>
      <c r="C874" s="222"/>
      <c r="D874" s="222"/>
      <c r="E874" s="222"/>
      <c r="F874" s="222"/>
      <c r="G874" s="222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3.5" customHeight="1">
      <c r="A875" s="214"/>
      <c r="B875" s="222"/>
      <c r="C875" s="222"/>
      <c r="D875" s="222"/>
      <c r="E875" s="222"/>
      <c r="F875" s="222"/>
      <c r="G875" s="222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3.5" customHeight="1">
      <c r="A876" s="214"/>
      <c r="B876" s="222"/>
      <c r="C876" s="222"/>
      <c r="D876" s="222"/>
      <c r="E876" s="222"/>
      <c r="F876" s="222"/>
      <c r="G876" s="222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3.5" customHeight="1">
      <c r="A877" s="214"/>
      <c r="B877" s="222"/>
      <c r="C877" s="222"/>
      <c r="D877" s="222"/>
      <c r="E877" s="222"/>
      <c r="F877" s="222"/>
      <c r="G877" s="222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3.5" customHeight="1">
      <c r="A878" s="214"/>
      <c r="B878" s="222"/>
      <c r="C878" s="222"/>
      <c r="D878" s="222"/>
      <c r="E878" s="222"/>
      <c r="F878" s="222"/>
      <c r="G878" s="222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3.5" customHeight="1">
      <c r="A879" s="214"/>
      <c r="B879" s="222"/>
      <c r="C879" s="222"/>
      <c r="D879" s="222"/>
      <c r="E879" s="222"/>
      <c r="F879" s="222"/>
      <c r="G879" s="222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3.5" customHeight="1">
      <c r="A880" s="214"/>
      <c r="B880" s="222"/>
      <c r="C880" s="222"/>
      <c r="D880" s="222"/>
      <c r="E880" s="222"/>
      <c r="F880" s="222"/>
      <c r="G880" s="222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3.5" customHeight="1">
      <c r="A881" s="214"/>
      <c r="B881" s="222"/>
      <c r="C881" s="222"/>
      <c r="D881" s="222"/>
      <c r="E881" s="222"/>
      <c r="F881" s="222"/>
      <c r="G881" s="222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3.5" customHeight="1">
      <c r="A882" s="214"/>
      <c r="B882" s="222"/>
      <c r="C882" s="222"/>
      <c r="D882" s="222"/>
      <c r="E882" s="222"/>
      <c r="F882" s="222"/>
      <c r="G882" s="222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3.5" customHeight="1">
      <c r="A883" s="214"/>
      <c r="B883" s="222"/>
      <c r="C883" s="222"/>
      <c r="D883" s="222"/>
      <c r="E883" s="222"/>
      <c r="F883" s="222"/>
      <c r="G883" s="222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3.5" customHeight="1">
      <c r="A884" s="214"/>
      <c r="B884" s="222"/>
      <c r="C884" s="222"/>
      <c r="D884" s="222"/>
      <c r="E884" s="222"/>
      <c r="F884" s="222"/>
      <c r="G884" s="222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3.5" customHeight="1">
      <c r="A885" s="214"/>
      <c r="B885" s="222"/>
      <c r="C885" s="222"/>
      <c r="D885" s="222"/>
      <c r="E885" s="222"/>
      <c r="F885" s="222"/>
      <c r="G885" s="222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3.5" customHeight="1">
      <c r="A886" s="214"/>
      <c r="B886" s="222"/>
      <c r="C886" s="222"/>
      <c r="D886" s="222"/>
      <c r="E886" s="222"/>
      <c r="F886" s="222"/>
      <c r="G886" s="222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3.5" customHeight="1">
      <c r="A887" s="214"/>
      <c r="B887" s="222"/>
      <c r="C887" s="222"/>
      <c r="D887" s="222"/>
      <c r="E887" s="222"/>
      <c r="F887" s="222"/>
      <c r="G887" s="222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3.5" customHeight="1">
      <c r="A888" s="214"/>
      <c r="B888" s="222"/>
      <c r="C888" s="222"/>
      <c r="D888" s="222"/>
      <c r="E888" s="222"/>
      <c r="F888" s="222"/>
      <c r="G888" s="222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3.5" customHeight="1">
      <c r="A889" s="214"/>
      <c r="B889" s="222"/>
      <c r="C889" s="222"/>
      <c r="D889" s="222"/>
      <c r="E889" s="222"/>
      <c r="F889" s="222"/>
      <c r="G889" s="222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3.5" customHeight="1">
      <c r="A890" s="214"/>
      <c r="B890" s="222"/>
      <c r="C890" s="222"/>
      <c r="D890" s="222"/>
      <c r="E890" s="222"/>
      <c r="F890" s="222"/>
      <c r="G890" s="222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3.5" customHeight="1">
      <c r="A891" s="214"/>
      <c r="B891" s="222"/>
      <c r="C891" s="222"/>
      <c r="D891" s="222"/>
      <c r="E891" s="222"/>
      <c r="F891" s="222"/>
      <c r="G891" s="222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3.5" customHeight="1">
      <c r="A892" s="214"/>
      <c r="B892" s="222"/>
      <c r="C892" s="222"/>
      <c r="D892" s="222"/>
      <c r="E892" s="222"/>
      <c r="F892" s="222"/>
      <c r="G892" s="222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3.5" customHeight="1">
      <c r="A893" s="214"/>
      <c r="B893" s="222"/>
      <c r="C893" s="222"/>
      <c r="D893" s="222"/>
      <c r="E893" s="222"/>
      <c r="F893" s="222"/>
      <c r="G893" s="222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3.5" customHeight="1">
      <c r="A894" s="214"/>
      <c r="B894" s="222"/>
      <c r="C894" s="222"/>
      <c r="D894" s="222"/>
      <c r="E894" s="222"/>
      <c r="F894" s="222"/>
      <c r="G894" s="222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3.5" customHeight="1">
      <c r="A895" s="214"/>
      <c r="B895" s="222"/>
      <c r="C895" s="222"/>
      <c r="D895" s="222"/>
      <c r="E895" s="222"/>
      <c r="F895" s="222"/>
      <c r="G895" s="222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3.5" customHeight="1">
      <c r="A896" s="214"/>
      <c r="B896" s="222"/>
      <c r="C896" s="222"/>
      <c r="D896" s="222"/>
      <c r="E896" s="222"/>
      <c r="F896" s="222"/>
      <c r="G896" s="222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3.5" customHeight="1">
      <c r="A897" s="214"/>
      <c r="B897" s="222"/>
      <c r="C897" s="222"/>
      <c r="D897" s="222"/>
      <c r="E897" s="222"/>
      <c r="F897" s="222"/>
      <c r="G897" s="222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3.5" customHeight="1">
      <c r="A898" s="214"/>
      <c r="B898" s="222"/>
      <c r="C898" s="222"/>
      <c r="D898" s="222"/>
      <c r="E898" s="222"/>
      <c r="F898" s="222"/>
      <c r="G898" s="222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3.5" customHeight="1">
      <c r="A899" s="214"/>
      <c r="B899" s="222"/>
      <c r="C899" s="222"/>
      <c r="D899" s="222"/>
      <c r="E899" s="222"/>
      <c r="F899" s="222"/>
      <c r="G899" s="222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3.5" customHeight="1">
      <c r="A900" s="214"/>
      <c r="B900" s="222"/>
      <c r="C900" s="222"/>
      <c r="D900" s="222"/>
      <c r="E900" s="222"/>
      <c r="F900" s="222"/>
      <c r="G900" s="222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3.5" customHeight="1">
      <c r="A901" s="214"/>
      <c r="B901" s="222"/>
      <c r="C901" s="222"/>
      <c r="D901" s="222"/>
      <c r="E901" s="222"/>
      <c r="F901" s="222"/>
      <c r="G901" s="222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3.5" customHeight="1">
      <c r="A902" s="214"/>
      <c r="B902" s="222"/>
      <c r="C902" s="222"/>
      <c r="D902" s="222"/>
      <c r="E902" s="222"/>
      <c r="F902" s="222"/>
      <c r="G902" s="222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3.5" customHeight="1">
      <c r="A903" s="214"/>
      <c r="B903" s="222"/>
      <c r="C903" s="222"/>
      <c r="D903" s="222"/>
      <c r="E903" s="222"/>
      <c r="F903" s="222"/>
      <c r="G903" s="222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3.5" customHeight="1">
      <c r="A904" s="214"/>
      <c r="B904" s="222"/>
      <c r="C904" s="222"/>
      <c r="D904" s="222"/>
      <c r="E904" s="222"/>
      <c r="F904" s="222"/>
      <c r="G904" s="222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3.5" customHeight="1">
      <c r="A905" s="214"/>
      <c r="B905" s="222"/>
      <c r="C905" s="222"/>
      <c r="D905" s="222"/>
      <c r="E905" s="222"/>
      <c r="F905" s="222"/>
      <c r="G905" s="222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3.5" customHeight="1">
      <c r="A906" s="214"/>
      <c r="B906" s="222"/>
      <c r="C906" s="222"/>
      <c r="D906" s="222"/>
      <c r="E906" s="222"/>
      <c r="F906" s="222"/>
      <c r="G906" s="222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3.5" customHeight="1">
      <c r="A907" s="214"/>
      <c r="B907" s="222"/>
      <c r="C907" s="222"/>
      <c r="D907" s="222"/>
      <c r="E907" s="222"/>
      <c r="F907" s="222"/>
      <c r="G907" s="222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3.5" customHeight="1">
      <c r="A908" s="214"/>
      <c r="B908" s="222"/>
      <c r="C908" s="222"/>
      <c r="D908" s="222"/>
      <c r="E908" s="222"/>
      <c r="F908" s="222"/>
      <c r="G908" s="222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3.5" customHeight="1">
      <c r="A909" s="214"/>
      <c r="B909" s="222"/>
      <c r="C909" s="222"/>
      <c r="D909" s="222"/>
      <c r="E909" s="222"/>
      <c r="F909" s="222"/>
      <c r="G909" s="222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3.5" customHeight="1">
      <c r="A910" s="214"/>
      <c r="B910" s="222"/>
      <c r="C910" s="222"/>
      <c r="D910" s="222"/>
      <c r="E910" s="222"/>
      <c r="F910" s="222"/>
      <c r="G910" s="222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3.5" customHeight="1">
      <c r="A911" s="214"/>
      <c r="B911" s="222"/>
      <c r="C911" s="222"/>
      <c r="D911" s="222"/>
      <c r="E911" s="222"/>
      <c r="F911" s="222"/>
      <c r="G911" s="222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3.5" customHeight="1">
      <c r="A912" s="214"/>
      <c r="B912" s="222"/>
      <c r="C912" s="222"/>
      <c r="D912" s="222"/>
      <c r="E912" s="222"/>
      <c r="F912" s="222"/>
      <c r="G912" s="222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3.5" customHeight="1">
      <c r="A913" s="214"/>
      <c r="B913" s="222"/>
      <c r="C913" s="222"/>
      <c r="D913" s="222"/>
      <c r="E913" s="222"/>
      <c r="F913" s="222"/>
      <c r="G913" s="222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3.5" customHeight="1">
      <c r="A914" s="214"/>
      <c r="B914" s="222"/>
      <c r="C914" s="222"/>
      <c r="D914" s="222"/>
      <c r="E914" s="222"/>
      <c r="F914" s="222"/>
      <c r="G914" s="222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3.5" customHeight="1">
      <c r="A915" s="214"/>
      <c r="B915" s="222"/>
      <c r="C915" s="222"/>
      <c r="D915" s="222"/>
      <c r="E915" s="222"/>
      <c r="F915" s="222"/>
      <c r="G915" s="222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3.5" customHeight="1">
      <c r="A916" s="214"/>
      <c r="B916" s="222"/>
      <c r="C916" s="222"/>
      <c r="D916" s="222"/>
      <c r="E916" s="222"/>
      <c r="F916" s="222"/>
      <c r="G916" s="222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3.5" customHeight="1">
      <c r="A917" s="214"/>
      <c r="B917" s="222"/>
      <c r="C917" s="222"/>
      <c r="D917" s="222"/>
      <c r="E917" s="222"/>
      <c r="F917" s="222"/>
      <c r="G917" s="222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3.5" customHeight="1">
      <c r="A918" s="214"/>
      <c r="B918" s="222"/>
      <c r="C918" s="222"/>
      <c r="D918" s="222"/>
      <c r="E918" s="222"/>
      <c r="F918" s="222"/>
      <c r="G918" s="222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3.5" customHeight="1">
      <c r="A919" s="214"/>
      <c r="B919" s="222"/>
      <c r="C919" s="222"/>
      <c r="D919" s="222"/>
      <c r="E919" s="222"/>
      <c r="F919" s="222"/>
      <c r="G919" s="222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3.5" customHeight="1">
      <c r="A920" s="214"/>
      <c r="B920" s="222"/>
      <c r="C920" s="222"/>
      <c r="D920" s="222"/>
      <c r="E920" s="222"/>
      <c r="F920" s="222"/>
      <c r="G920" s="222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3.5" customHeight="1">
      <c r="A921" s="214"/>
      <c r="B921" s="222"/>
      <c r="C921" s="222"/>
      <c r="D921" s="222"/>
      <c r="E921" s="222"/>
      <c r="F921" s="222"/>
      <c r="G921" s="222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3.5" customHeight="1">
      <c r="A922" s="214"/>
      <c r="B922" s="222"/>
      <c r="C922" s="222"/>
      <c r="D922" s="222"/>
      <c r="E922" s="222"/>
      <c r="F922" s="222"/>
      <c r="G922" s="222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3.5" customHeight="1">
      <c r="A923" s="214"/>
      <c r="B923" s="222"/>
      <c r="C923" s="222"/>
      <c r="D923" s="222"/>
      <c r="E923" s="222"/>
      <c r="F923" s="222"/>
      <c r="G923" s="222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3.5" customHeight="1">
      <c r="A924" s="214"/>
      <c r="B924" s="222"/>
      <c r="C924" s="222"/>
      <c r="D924" s="222"/>
      <c r="E924" s="222"/>
      <c r="F924" s="222"/>
      <c r="G924" s="222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3.5" customHeight="1">
      <c r="A925" s="214"/>
      <c r="B925" s="222"/>
      <c r="C925" s="222"/>
      <c r="D925" s="222"/>
      <c r="E925" s="222"/>
      <c r="F925" s="222"/>
      <c r="G925" s="222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3.5" customHeight="1">
      <c r="A926" s="214"/>
      <c r="B926" s="222"/>
      <c r="C926" s="222"/>
      <c r="D926" s="222"/>
      <c r="E926" s="222"/>
      <c r="F926" s="222"/>
      <c r="G926" s="222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3.5" customHeight="1">
      <c r="A927" s="214"/>
      <c r="B927" s="222"/>
      <c r="C927" s="222"/>
      <c r="D927" s="222"/>
      <c r="E927" s="222"/>
      <c r="F927" s="222"/>
      <c r="G927" s="222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3.5" customHeight="1">
      <c r="A928" s="214"/>
      <c r="B928" s="222"/>
      <c r="C928" s="222"/>
      <c r="D928" s="222"/>
      <c r="E928" s="222"/>
      <c r="F928" s="222"/>
      <c r="G928" s="222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3.5" customHeight="1">
      <c r="A929" s="214"/>
      <c r="B929" s="222"/>
      <c r="C929" s="222"/>
      <c r="D929" s="222"/>
      <c r="E929" s="222"/>
      <c r="F929" s="222"/>
      <c r="G929" s="222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3.5" customHeight="1">
      <c r="A930" s="214"/>
      <c r="B930" s="222"/>
      <c r="C930" s="222"/>
      <c r="D930" s="222"/>
      <c r="E930" s="222"/>
      <c r="F930" s="222"/>
      <c r="G930" s="222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3.5" customHeight="1">
      <c r="A931" s="214"/>
      <c r="B931" s="222"/>
      <c r="C931" s="222"/>
      <c r="D931" s="222"/>
      <c r="E931" s="222"/>
      <c r="F931" s="222"/>
      <c r="G931" s="222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3.5" customHeight="1">
      <c r="A932" s="214"/>
      <c r="B932" s="222"/>
      <c r="C932" s="222"/>
      <c r="D932" s="222"/>
      <c r="E932" s="222"/>
      <c r="F932" s="222"/>
      <c r="G932" s="222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3.5" customHeight="1">
      <c r="A933" s="214"/>
      <c r="B933" s="222"/>
      <c r="C933" s="222"/>
      <c r="D933" s="222"/>
      <c r="E933" s="222"/>
      <c r="F933" s="222"/>
      <c r="G933" s="222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3.5" customHeight="1">
      <c r="A934" s="214"/>
      <c r="B934" s="222"/>
      <c r="C934" s="222"/>
      <c r="D934" s="222"/>
      <c r="E934" s="222"/>
      <c r="F934" s="222"/>
      <c r="G934" s="222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3.5" customHeight="1">
      <c r="A935" s="214"/>
      <c r="B935" s="222"/>
      <c r="C935" s="222"/>
      <c r="D935" s="222"/>
      <c r="E935" s="222"/>
      <c r="F935" s="222"/>
      <c r="G935" s="222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3.5" customHeight="1">
      <c r="A936" s="214"/>
      <c r="B936" s="222"/>
      <c r="C936" s="222"/>
      <c r="D936" s="222"/>
      <c r="E936" s="222"/>
      <c r="F936" s="222"/>
      <c r="G936" s="222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3.5" customHeight="1">
      <c r="A937" s="214"/>
      <c r="B937" s="222"/>
      <c r="C937" s="222"/>
      <c r="D937" s="222"/>
      <c r="E937" s="222"/>
      <c r="F937" s="222"/>
      <c r="G937" s="222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3.5" customHeight="1">
      <c r="A938" s="214"/>
      <c r="B938" s="222"/>
      <c r="C938" s="222"/>
      <c r="D938" s="222"/>
      <c r="E938" s="222"/>
      <c r="F938" s="222"/>
      <c r="G938" s="222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3.5" customHeight="1">
      <c r="A939" s="214"/>
      <c r="B939" s="222"/>
      <c r="C939" s="222"/>
      <c r="D939" s="222"/>
      <c r="E939" s="222"/>
      <c r="F939" s="222"/>
      <c r="G939" s="222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3.5" customHeight="1">
      <c r="A940" s="214"/>
      <c r="B940" s="222"/>
      <c r="C940" s="222"/>
      <c r="D940" s="222"/>
      <c r="E940" s="222"/>
      <c r="F940" s="222"/>
      <c r="G940" s="222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3.5" customHeight="1">
      <c r="A941" s="214"/>
      <c r="B941" s="222"/>
      <c r="C941" s="222"/>
      <c r="D941" s="222"/>
      <c r="E941" s="222"/>
      <c r="F941" s="222"/>
      <c r="G941" s="222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3.5" customHeight="1">
      <c r="A942" s="214"/>
      <c r="B942" s="222"/>
      <c r="C942" s="222"/>
      <c r="D942" s="222"/>
      <c r="E942" s="222"/>
      <c r="F942" s="222"/>
      <c r="G942" s="222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3.5" customHeight="1">
      <c r="A943" s="214"/>
      <c r="B943" s="222"/>
      <c r="C943" s="222"/>
      <c r="D943" s="222"/>
      <c r="E943" s="222"/>
      <c r="F943" s="222"/>
      <c r="G943" s="222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3.5" customHeight="1">
      <c r="A944" s="214"/>
      <c r="B944" s="222"/>
      <c r="C944" s="222"/>
      <c r="D944" s="222"/>
      <c r="E944" s="222"/>
      <c r="F944" s="222"/>
      <c r="G944" s="222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3.5" customHeight="1">
      <c r="A945" s="214"/>
      <c r="B945" s="222"/>
      <c r="C945" s="222"/>
      <c r="D945" s="222"/>
      <c r="E945" s="222"/>
      <c r="F945" s="222"/>
      <c r="G945" s="222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3.5" customHeight="1">
      <c r="A946" s="214"/>
      <c r="B946" s="222"/>
      <c r="C946" s="222"/>
      <c r="D946" s="222"/>
      <c r="E946" s="222"/>
      <c r="F946" s="222"/>
      <c r="G946" s="222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3.5" customHeight="1">
      <c r="A947" s="214"/>
      <c r="B947" s="222"/>
      <c r="C947" s="222"/>
      <c r="D947" s="222"/>
      <c r="E947" s="222"/>
      <c r="F947" s="222"/>
      <c r="G947" s="222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3.5" customHeight="1">
      <c r="A948" s="214"/>
      <c r="B948" s="222"/>
      <c r="C948" s="222"/>
      <c r="D948" s="222"/>
      <c r="E948" s="222"/>
      <c r="F948" s="222"/>
      <c r="G948" s="222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3.5" customHeight="1">
      <c r="A949" s="214"/>
      <c r="B949" s="222"/>
      <c r="C949" s="222"/>
      <c r="D949" s="222"/>
      <c r="E949" s="222"/>
      <c r="F949" s="222"/>
      <c r="G949" s="222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3.5" customHeight="1">
      <c r="A950" s="214"/>
      <c r="B950" s="222"/>
      <c r="C950" s="222"/>
      <c r="D950" s="222"/>
      <c r="E950" s="222"/>
      <c r="F950" s="222"/>
      <c r="G950" s="222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3.5" customHeight="1">
      <c r="A951" s="214"/>
      <c r="B951" s="222"/>
      <c r="C951" s="222"/>
      <c r="D951" s="222"/>
      <c r="E951" s="222"/>
      <c r="F951" s="222"/>
      <c r="G951" s="222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3.5" customHeight="1">
      <c r="A952" s="214"/>
      <c r="B952" s="222"/>
      <c r="C952" s="222"/>
      <c r="D952" s="222"/>
      <c r="E952" s="222"/>
      <c r="F952" s="222"/>
      <c r="G952" s="222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3.5" customHeight="1">
      <c r="A953" s="214"/>
      <c r="B953" s="222"/>
      <c r="C953" s="222"/>
      <c r="D953" s="222"/>
      <c r="E953" s="222"/>
      <c r="F953" s="222"/>
      <c r="G953" s="222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3.5" customHeight="1">
      <c r="A954" s="214"/>
      <c r="B954" s="222"/>
      <c r="C954" s="222"/>
      <c r="D954" s="222"/>
      <c r="E954" s="222"/>
      <c r="F954" s="222"/>
      <c r="G954" s="222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3.5" customHeight="1">
      <c r="A955" s="214"/>
      <c r="B955" s="222"/>
      <c r="C955" s="222"/>
      <c r="D955" s="222"/>
      <c r="E955" s="222"/>
      <c r="F955" s="222"/>
      <c r="G955" s="222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3.5" customHeight="1">
      <c r="A956" s="214"/>
      <c r="B956" s="222"/>
      <c r="C956" s="222"/>
      <c r="D956" s="222"/>
      <c r="E956" s="222"/>
      <c r="F956" s="222"/>
      <c r="G956" s="222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3.5" customHeight="1">
      <c r="A957" s="214"/>
      <c r="B957" s="222"/>
      <c r="C957" s="222"/>
      <c r="D957" s="222"/>
      <c r="E957" s="222"/>
      <c r="F957" s="222"/>
      <c r="G957" s="222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3.5" customHeight="1">
      <c r="A958" s="214"/>
      <c r="B958" s="222"/>
      <c r="C958" s="222"/>
      <c r="D958" s="222"/>
      <c r="E958" s="222"/>
      <c r="F958" s="222"/>
      <c r="G958" s="222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3.5" customHeight="1">
      <c r="A959" s="214"/>
      <c r="B959" s="222"/>
      <c r="C959" s="222"/>
      <c r="D959" s="222"/>
      <c r="E959" s="222"/>
      <c r="F959" s="222"/>
      <c r="G959" s="222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3.5" customHeight="1">
      <c r="A960" s="214"/>
      <c r="B960" s="222"/>
      <c r="C960" s="222"/>
      <c r="D960" s="222"/>
      <c r="E960" s="222"/>
      <c r="F960" s="222"/>
      <c r="G960" s="222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3.5" customHeight="1">
      <c r="A961" s="214"/>
      <c r="B961" s="222"/>
      <c r="C961" s="222"/>
      <c r="D961" s="222"/>
      <c r="E961" s="222"/>
      <c r="F961" s="222"/>
      <c r="G961" s="222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3.5" customHeight="1">
      <c r="A962" s="214"/>
      <c r="B962" s="222"/>
      <c r="C962" s="222"/>
      <c r="D962" s="222"/>
      <c r="E962" s="222"/>
      <c r="F962" s="222"/>
      <c r="G962" s="222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3.5" customHeight="1">
      <c r="A963" s="214"/>
      <c r="B963" s="222"/>
      <c r="C963" s="222"/>
      <c r="D963" s="222"/>
      <c r="E963" s="222"/>
      <c r="F963" s="222"/>
      <c r="G963" s="222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3.5" customHeight="1">
      <c r="A964" s="214"/>
      <c r="B964" s="222"/>
      <c r="C964" s="222"/>
      <c r="D964" s="222"/>
      <c r="E964" s="222"/>
      <c r="F964" s="222"/>
      <c r="G964" s="222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3.5" customHeight="1">
      <c r="A965" s="214"/>
      <c r="B965" s="222"/>
      <c r="C965" s="222"/>
      <c r="D965" s="222"/>
      <c r="E965" s="222"/>
      <c r="F965" s="222"/>
      <c r="G965" s="222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3.5" customHeight="1">
      <c r="A966" s="214"/>
      <c r="B966" s="222"/>
      <c r="C966" s="222"/>
      <c r="D966" s="222"/>
      <c r="E966" s="222"/>
      <c r="F966" s="222"/>
      <c r="G966" s="222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3.5" customHeight="1">
      <c r="A967" s="214"/>
      <c r="B967" s="222"/>
      <c r="C967" s="222"/>
      <c r="D967" s="222"/>
      <c r="E967" s="222"/>
      <c r="F967" s="222"/>
      <c r="G967" s="222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3.5" customHeight="1">
      <c r="A968" s="214"/>
      <c r="B968" s="222"/>
      <c r="C968" s="222"/>
      <c r="D968" s="222"/>
      <c r="E968" s="222"/>
      <c r="F968" s="222"/>
      <c r="G968" s="222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3.5" customHeight="1">
      <c r="A969" s="214"/>
      <c r="B969" s="222"/>
      <c r="C969" s="222"/>
      <c r="D969" s="222"/>
      <c r="E969" s="222"/>
      <c r="F969" s="222"/>
      <c r="G969" s="222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3.5" customHeight="1">
      <c r="A970" s="214"/>
      <c r="B970" s="222"/>
      <c r="C970" s="222"/>
      <c r="D970" s="222"/>
      <c r="E970" s="222"/>
      <c r="F970" s="222"/>
      <c r="G970" s="222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3.5" customHeight="1">
      <c r="A971" s="214"/>
      <c r="B971" s="222"/>
      <c r="C971" s="222"/>
      <c r="D971" s="222"/>
      <c r="E971" s="222"/>
      <c r="F971" s="222"/>
      <c r="G971" s="222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3.5" customHeight="1">
      <c r="A972" s="214"/>
      <c r="B972" s="222"/>
      <c r="C972" s="222"/>
      <c r="D972" s="222"/>
      <c r="E972" s="222"/>
      <c r="F972" s="222"/>
      <c r="G972" s="222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3.5" customHeight="1">
      <c r="A973" s="214"/>
      <c r="B973" s="222"/>
      <c r="C973" s="222"/>
      <c r="D973" s="222"/>
      <c r="E973" s="222"/>
      <c r="F973" s="222"/>
      <c r="G973" s="222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3.5" customHeight="1">
      <c r="A974" s="214"/>
      <c r="B974" s="222"/>
      <c r="C974" s="222"/>
      <c r="D974" s="222"/>
      <c r="E974" s="222"/>
      <c r="F974" s="222"/>
      <c r="G974" s="222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3.5" customHeight="1">
      <c r="A975" s="214"/>
      <c r="B975" s="222"/>
      <c r="C975" s="222"/>
      <c r="D975" s="222"/>
      <c r="E975" s="222"/>
      <c r="F975" s="222"/>
      <c r="G975" s="222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3.5" customHeight="1">
      <c r="A976" s="214"/>
      <c r="B976" s="222"/>
      <c r="C976" s="222"/>
      <c r="D976" s="222"/>
      <c r="E976" s="222"/>
      <c r="F976" s="222"/>
      <c r="G976" s="222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3.5" customHeight="1">
      <c r="A977" s="214"/>
      <c r="B977" s="222"/>
      <c r="C977" s="222"/>
      <c r="D977" s="222"/>
      <c r="E977" s="222"/>
      <c r="F977" s="222"/>
      <c r="G977" s="222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3.5" customHeight="1">
      <c r="A978" s="214"/>
      <c r="B978" s="222"/>
      <c r="C978" s="222"/>
      <c r="D978" s="222"/>
      <c r="E978" s="222"/>
      <c r="F978" s="222"/>
      <c r="G978" s="222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3.5" customHeight="1">
      <c r="A979" s="214"/>
      <c r="B979" s="222"/>
      <c r="C979" s="222"/>
      <c r="D979" s="222"/>
      <c r="E979" s="222"/>
      <c r="F979" s="222"/>
      <c r="G979" s="222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3.5" customHeight="1">
      <c r="A980" s="214"/>
      <c r="B980" s="222"/>
      <c r="C980" s="222"/>
      <c r="D980" s="222"/>
      <c r="E980" s="222"/>
      <c r="F980" s="222"/>
      <c r="G980" s="222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3.5" customHeight="1">
      <c r="A981" s="214"/>
      <c r="B981" s="222"/>
      <c r="C981" s="222"/>
      <c r="D981" s="222"/>
      <c r="E981" s="222"/>
      <c r="F981" s="222"/>
      <c r="G981" s="222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3.5" customHeight="1">
      <c r="A982" s="214"/>
      <c r="B982" s="222"/>
      <c r="C982" s="222"/>
      <c r="D982" s="222"/>
      <c r="E982" s="222"/>
      <c r="F982" s="222"/>
      <c r="G982" s="222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3.5" customHeight="1">
      <c r="A983" s="214"/>
      <c r="B983" s="222"/>
      <c r="C983" s="222"/>
      <c r="D983" s="222"/>
      <c r="E983" s="222"/>
      <c r="F983" s="222"/>
      <c r="G983" s="222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3.5" customHeight="1">
      <c r="A984" s="214"/>
      <c r="B984" s="222"/>
      <c r="C984" s="222"/>
      <c r="D984" s="222"/>
      <c r="E984" s="222"/>
      <c r="F984" s="222"/>
      <c r="G984" s="222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3.5" customHeight="1">
      <c r="A985" s="214"/>
      <c r="B985" s="222"/>
      <c r="C985" s="222"/>
      <c r="D985" s="222"/>
      <c r="E985" s="222"/>
      <c r="F985" s="222"/>
      <c r="G985" s="222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3.5" customHeight="1">
      <c r="A986" s="214"/>
      <c r="B986" s="222"/>
      <c r="C986" s="222"/>
      <c r="D986" s="222"/>
      <c r="E986" s="222"/>
      <c r="F986" s="222"/>
      <c r="G986" s="222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3.5" customHeight="1">
      <c r="A987" s="214"/>
      <c r="B987" s="222"/>
      <c r="C987" s="222"/>
      <c r="D987" s="222"/>
      <c r="E987" s="222"/>
      <c r="F987" s="222"/>
      <c r="G987" s="222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3.5" customHeight="1">
      <c r="A988" s="214"/>
      <c r="B988" s="222"/>
      <c r="C988" s="222"/>
      <c r="D988" s="222"/>
      <c r="E988" s="222"/>
      <c r="F988" s="222"/>
      <c r="G988" s="222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3.5" customHeight="1">
      <c r="A989" s="214"/>
      <c r="B989" s="222"/>
      <c r="C989" s="222"/>
      <c r="D989" s="222"/>
      <c r="E989" s="222"/>
      <c r="F989" s="222"/>
      <c r="G989" s="222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3.5" customHeight="1">
      <c r="A990" s="214"/>
      <c r="B990" s="222"/>
      <c r="C990" s="222"/>
      <c r="D990" s="222"/>
      <c r="E990" s="222"/>
      <c r="F990" s="222"/>
      <c r="G990" s="222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3.5" customHeight="1">
      <c r="A991" s="214"/>
      <c r="B991" s="222"/>
      <c r="C991" s="222"/>
      <c r="D991" s="222"/>
      <c r="E991" s="222"/>
      <c r="F991" s="222"/>
      <c r="G991" s="222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3.5" customHeight="1">
      <c r="A992" s="214"/>
      <c r="B992" s="222"/>
      <c r="C992" s="222"/>
      <c r="D992" s="222"/>
      <c r="E992" s="222"/>
      <c r="F992" s="222"/>
      <c r="G992" s="222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3.5" customHeight="1">
      <c r="A993" s="214"/>
      <c r="B993" s="222"/>
      <c r="C993" s="222"/>
      <c r="D993" s="222"/>
      <c r="E993" s="222"/>
      <c r="F993" s="222"/>
      <c r="G993" s="222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3.5" customHeight="1">
      <c r="A994" s="214"/>
      <c r="B994" s="222"/>
      <c r="C994" s="222"/>
      <c r="D994" s="222"/>
      <c r="E994" s="222"/>
      <c r="F994" s="222"/>
      <c r="G994" s="222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3.5" customHeight="1">
      <c r="A995" s="214"/>
      <c r="B995" s="222"/>
      <c r="C995" s="222"/>
      <c r="D995" s="222"/>
      <c r="E995" s="222"/>
      <c r="F995" s="222"/>
      <c r="G995" s="222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3.5" customHeight="1">
      <c r="A996" s="214"/>
      <c r="B996" s="222"/>
      <c r="C996" s="222"/>
      <c r="D996" s="222"/>
      <c r="E996" s="222"/>
      <c r="F996" s="222"/>
      <c r="G996" s="222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3.5" customHeight="1">
      <c r="A997" s="214"/>
      <c r="B997" s="222"/>
      <c r="C997" s="222"/>
      <c r="D997" s="222"/>
      <c r="E997" s="222"/>
      <c r="F997" s="222"/>
      <c r="G997" s="222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3.5" customHeight="1">
      <c r="A998" s="214"/>
      <c r="B998" s="222"/>
      <c r="C998" s="222"/>
      <c r="D998" s="222"/>
      <c r="E998" s="222"/>
      <c r="F998" s="222"/>
      <c r="G998" s="222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</row>
    <row r="999" spans="1:26" ht="13.5" customHeight="1">
      <c r="A999" s="214"/>
      <c r="B999" s="222"/>
      <c r="C999" s="222"/>
      <c r="D999" s="222"/>
      <c r="E999" s="222"/>
      <c r="F999" s="222"/>
      <c r="G999" s="222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</row>
    <row r="1000" spans="1:26" ht="13.5" customHeight="1">
      <c r="A1000" s="214"/>
      <c r="B1000" s="222"/>
      <c r="C1000" s="222"/>
      <c r="D1000" s="222"/>
      <c r="E1000" s="222"/>
      <c r="F1000" s="222"/>
      <c r="G1000" s="222"/>
      <c r="H1000" s="177"/>
      <c r="I1000" s="177"/>
      <c r="J1000" s="177"/>
      <c r="K1000" s="177"/>
      <c r="L1000" s="177"/>
      <c r="M1000" s="177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</row>
  </sheetData>
  <hyperlinks>
    <hyperlink ref="E178" location="Google_Sheet_Link_278249023" display="Вартість на людино-годину, грн. [2]"/>
    <hyperlink ref="F178" location="Google_Sheet_Link_1070266638" display="Вартість на людино-годину, грн. [2]"/>
  </hyperlink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>
      <selection activeCell="D46" sqref="D46"/>
    </sheetView>
  </sheetViews>
  <sheetFormatPr defaultColWidth="14.42578125" defaultRowHeight="12.75"/>
  <cols>
    <col min="1" max="1" width="71" style="172" customWidth="1"/>
    <col min="2" max="2" width="11.7109375" style="172" customWidth="1"/>
    <col min="3" max="3" width="13.7109375" style="172" customWidth="1"/>
    <col min="4" max="5" width="11.7109375" style="172" customWidth="1"/>
    <col min="6" max="6" width="13.42578125" style="172" customWidth="1"/>
    <col min="7" max="7" width="14.140625" style="172" customWidth="1"/>
    <col min="8" max="26" width="10.7109375" style="172" customWidth="1"/>
    <col min="27" max="16384" width="14.42578125" style="172"/>
  </cols>
  <sheetData>
    <row r="1" spans="1:26" ht="17.25" customHeight="1">
      <c r="A1" s="306" t="s">
        <v>139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9.5" customHeight="1">
      <c r="A2" s="307" t="s">
        <v>148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25.5" customHeight="1" thickBot="1">
      <c r="A3" s="308" t="s">
        <v>149</v>
      </c>
      <c r="B3" s="170"/>
      <c r="C3" s="170"/>
      <c r="D3" s="170"/>
      <c r="E3" s="170"/>
      <c r="F3" s="17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3.5" customHeight="1" thickBo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223" t="s">
        <v>9</v>
      </c>
      <c r="B8" s="176"/>
      <c r="C8" s="176"/>
      <c r="D8" s="176"/>
      <c r="E8" s="176"/>
      <c r="F8" s="176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3.5" customHeight="1" thickBot="1">
      <c r="A9" s="223" t="s">
        <v>10</v>
      </c>
      <c r="B9" s="273"/>
      <c r="C9" s="273"/>
      <c r="D9" s="273"/>
      <c r="E9" s="273"/>
      <c r="F9" s="273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73" t="s">
        <v>16</v>
      </c>
      <c r="B12" s="186">
        <f>B13+B34</f>
        <v>15749.5</v>
      </c>
      <c r="C12" s="186"/>
      <c r="D12" s="187">
        <f>D13+D34</f>
        <v>204743.5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3.5" customHeight="1">
      <c r="A13" s="175" t="s">
        <v>17</v>
      </c>
      <c r="B13" s="189">
        <f>B14+B19+B26</f>
        <v>15749.5</v>
      </c>
      <c r="C13" s="189"/>
      <c r="D13" s="190">
        <f>D14+D19+D26</f>
        <v>204743.5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3.5" customHeight="1">
      <c r="A14" s="191" t="s">
        <v>18</v>
      </c>
      <c r="B14" s="192">
        <f>SUM(B16:B18)</f>
        <v>15749.5</v>
      </c>
      <c r="C14" s="192"/>
      <c r="D14" s="193">
        <f>SUM(D15:D18)</f>
        <v>204743.5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3.5" customHeight="1">
      <c r="A15" s="196" t="s">
        <v>150</v>
      </c>
      <c r="B15" s="201">
        <v>15749.5</v>
      </c>
      <c r="C15" s="197">
        <v>12</v>
      </c>
      <c r="D15" s="198">
        <f t="shared" ref="D15:D16" si="0">B15*C15</f>
        <v>188994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3.5" customHeight="1">
      <c r="A16" s="200" t="s">
        <v>144</v>
      </c>
      <c r="B16" s="201">
        <v>15749.5</v>
      </c>
      <c r="C16" s="202">
        <v>1</v>
      </c>
      <c r="D16" s="198">
        <f t="shared" si="0"/>
        <v>15749.5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3.5" hidden="1" customHeight="1">
      <c r="A26" s="191" t="s">
        <v>21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3.5" customHeight="1">
      <c r="A38" s="173" t="s">
        <v>23</v>
      </c>
      <c r="B38" s="186">
        <f>B13+B34</f>
        <v>15749.5</v>
      </c>
      <c r="C38" s="186"/>
      <c r="D38" s="187">
        <f>D13+D34</f>
        <v>204743.5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>
      <c r="A39" s="173" t="s">
        <v>24</v>
      </c>
      <c r="B39" s="186"/>
      <c r="C39" s="197"/>
      <c r="D39" s="198">
        <f>D38*0.22</f>
        <v>45043.57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5.75" customHeight="1" thickBot="1">
      <c r="A40" s="203" t="s">
        <v>25</v>
      </c>
      <c r="B40" s="204">
        <f>SUM(B38:B39)</f>
        <v>15749.5</v>
      </c>
      <c r="C40" s="204"/>
      <c r="D40" s="205">
        <f>SUM(D38:D39)</f>
        <v>249787.07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customHeight="1">
      <c r="A41" s="274"/>
      <c r="B41" s="275"/>
      <c r="C41" s="275"/>
      <c r="D41" s="215"/>
      <c r="E41" s="215"/>
      <c r="F41" s="275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21.75" customHeight="1" thickBot="1">
      <c r="A42" s="223" t="s">
        <v>26</v>
      </c>
      <c r="B42" s="276"/>
      <c r="C42" s="277"/>
      <c r="D42" s="27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</row>
    <row r="43" spans="1:26" ht="27" customHeight="1">
      <c r="A43" s="181" t="s">
        <v>27</v>
      </c>
      <c r="B43" s="182" t="s">
        <v>28</v>
      </c>
      <c r="C43" s="182" t="s">
        <v>29</v>
      </c>
      <c r="D43" s="183" t="s">
        <v>30</v>
      </c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</row>
    <row r="44" spans="1:26" ht="13.5" customHeight="1">
      <c r="A44" s="278" t="s">
        <v>0</v>
      </c>
      <c r="B44" s="279"/>
      <c r="C44" s="279"/>
      <c r="D44" s="280">
        <f>SUM(D45:D51)</f>
        <v>110000</v>
      </c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</row>
    <row r="45" spans="1:26" ht="13.5" customHeight="1">
      <c r="A45" s="200" t="s">
        <v>279</v>
      </c>
      <c r="B45" s="201">
        <v>5000</v>
      </c>
      <c r="C45" s="197">
        <v>12</v>
      </c>
      <c r="D45" s="198">
        <f t="shared" ref="D45:D51" si="5">B45*C45</f>
        <v>60000</v>
      </c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customHeight="1">
      <c r="A46" s="210" t="s">
        <v>280</v>
      </c>
      <c r="B46" s="201">
        <v>50000</v>
      </c>
      <c r="C46" s="197">
        <v>1</v>
      </c>
      <c r="D46" s="198">
        <f t="shared" si="5"/>
        <v>50000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hidden="1" customHeight="1">
      <c r="A47" s="200"/>
      <c r="B47" s="201"/>
      <c r="C47" s="197"/>
      <c r="D47" s="198">
        <f t="shared" si="5"/>
        <v>0</v>
      </c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hidden="1" customHeight="1">
      <c r="A48" s="200"/>
      <c r="B48" s="201"/>
      <c r="C48" s="197"/>
      <c r="D48" s="198">
        <f t="shared" si="5"/>
        <v>0</v>
      </c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hidden="1" customHeight="1">
      <c r="A49" s="200"/>
      <c r="B49" s="201"/>
      <c r="C49" s="197"/>
      <c r="D49" s="198">
        <f t="shared" si="5"/>
        <v>0</v>
      </c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hidden="1" customHeight="1">
      <c r="A50" s="200"/>
      <c r="B50" s="201"/>
      <c r="C50" s="197"/>
      <c r="D50" s="198">
        <f t="shared" si="5"/>
        <v>0</v>
      </c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13.5" hidden="1" customHeight="1">
      <c r="A51" s="200"/>
      <c r="B51" s="201"/>
      <c r="C51" s="197"/>
      <c r="D51" s="198">
        <f t="shared" si="5"/>
        <v>0</v>
      </c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3.5" hidden="1" customHeight="1">
      <c r="A52" s="175" t="s">
        <v>33</v>
      </c>
      <c r="B52" s="281"/>
      <c r="C52" s="282"/>
      <c r="D52" s="212">
        <f>SUM(D53:D59)</f>
        <v>0</v>
      </c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</row>
    <row r="53" spans="1:26" ht="13.5" hidden="1" customHeight="1">
      <c r="A53" s="200"/>
      <c r="B53" s="201"/>
      <c r="C53" s="197"/>
      <c r="D53" s="198">
        <f t="shared" ref="D53:D59" si="6">B53*C53</f>
        <v>0</v>
      </c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3.5" hidden="1" customHeight="1">
      <c r="A54" s="200"/>
      <c r="B54" s="201"/>
      <c r="C54" s="197"/>
      <c r="D54" s="198">
        <f t="shared" si="6"/>
        <v>0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hidden="1" customHeight="1">
      <c r="A55" s="200"/>
      <c r="B55" s="201"/>
      <c r="C55" s="197"/>
      <c r="D55" s="198">
        <f t="shared" si="6"/>
        <v>0</v>
      </c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hidden="1" customHeight="1">
      <c r="A56" s="200"/>
      <c r="B56" s="201"/>
      <c r="C56" s="197"/>
      <c r="D56" s="198">
        <f t="shared" si="6"/>
        <v>0</v>
      </c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hidden="1" customHeight="1">
      <c r="A57" s="200"/>
      <c r="B57" s="201"/>
      <c r="C57" s="197"/>
      <c r="D57" s="198">
        <f t="shared" si="6"/>
        <v>0</v>
      </c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3.5" hidden="1" customHeight="1">
      <c r="A58" s="200"/>
      <c r="B58" s="201"/>
      <c r="C58" s="197"/>
      <c r="D58" s="198">
        <f t="shared" si="6"/>
        <v>0</v>
      </c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13.5" hidden="1" customHeight="1">
      <c r="A59" s="200"/>
      <c r="B59" s="201"/>
      <c r="C59" s="197"/>
      <c r="D59" s="198">
        <f t="shared" si="6"/>
        <v>0</v>
      </c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3.5" hidden="1" customHeight="1">
      <c r="A60" s="175" t="s">
        <v>34</v>
      </c>
      <c r="B60" s="189"/>
      <c r="C60" s="189"/>
      <c r="D60" s="190">
        <f>D61</f>
        <v>0</v>
      </c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</row>
    <row r="61" spans="1:26" ht="13.5" hidden="1" customHeight="1">
      <c r="A61" s="200"/>
      <c r="B61" s="201"/>
      <c r="C61" s="283"/>
      <c r="D61" s="198">
        <f>B61*C61</f>
        <v>0</v>
      </c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  <row r="62" spans="1:26" ht="13.5" customHeight="1">
      <c r="A62" s="175" t="s">
        <v>35</v>
      </c>
      <c r="B62" s="189"/>
      <c r="C62" s="189"/>
      <c r="D62" s="189">
        <f>SUM(D63:D64)</f>
        <v>10000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</row>
    <row r="63" spans="1:26" ht="13.5" customHeight="1">
      <c r="A63" s="200" t="s">
        <v>281</v>
      </c>
      <c r="B63" s="201">
        <v>10000</v>
      </c>
      <c r="C63" s="201">
        <v>1</v>
      </c>
      <c r="D63" s="198">
        <f t="shared" ref="D63:D64" si="7">B63*C63</f>
        <v>10000</v>
      </c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</row>
    <row r="64" spans="1:26" ht="13.5" hidden="1" customHeight="1">
      <c r="A64" s="175"/>
      <c r="B64" s="201"/>
      <c r="C64" s="201"/>
      <c r="D64" s="198">
        <f t="shared" si="7"/>
        <v>0</v>
      </c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</row>
    <row r="65" spans="1:26" ht="13.5" hidden="1" customHeight="1">
      <c r="A65" s="175" t="s">
        <v>36</v>
      </c>
      <c r="B65" s="189"/>
      <c r="C65" s="189"/>
      <c r="D65" s="189">
        <f>SUM(D66:D67)</f>
        <v>0</v>
      </c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</row>
    <row r="66" spans="1:26" ht="13.5" hidden="1" customHeight="1">
      <c r="A66" s="200"/>
      <c r="B66" s="201"/>
      <c r="C66" s="201"/>
      <c r="D66" s="198">
        <f t="shared" ref="D66:D67" si="8">B66*C66</f>
        <v>0</v>
      </c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</row>
    <row r="67" spans="1:26" ht="13.5" hidden="1" customHeight="1">
      <c r="A67" s="284"/>
      <c r="B67" s="201"/>
      <c r="C67" s="201"/>
      <c r="D67" s="198">
        <f t="shared" si="8"/>
        <v>0</v>
      </c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</row>
    <row r="68" spans="1:26" ht="15.75" customHeight="1" thickBot="1">
      <c r="A68" s="285" t="s">
        <v>37</v>
      </c>
      <c r="B68" s="286"/>
      <c r="C68" s="287"/>
      <c r="D68" s="288">
        <f>D44+D52+D60+D62+D65</f>
        <v>120000</v>
      </c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</row>
    <row r="69" spans="1:26" ht="13.5" customHeight="1">
      <c r="A69" s="289"/>
      <c r="B69" s="290"/>
      <c r="C69" s="290"/>
      <c r="D69" s="290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</row>
    <row r="70" spans="1:26" s="314" customFormat="1" ht="21.75" hidden="1" customHeight="1" thickBot="1">
      <c r="A70" s="311" t="s">
        <v>38</v>
      </c>
      <c r="B70" s="312"/>
      <c r="C70" s="312"/>
      <c r="D70" s="312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</row>
    <row r="71" spans="1:26" s="314" customFormat="1" ht="26.25" hidden="1" customHeight="1">
      <c r="A71" s="315" t="s">
        <v>27</v>
      </c>
      <c r="B71" s="316" t="s">
        <v>39</v>
      </c>
      <c r="C71" s="316" t="s">
        <v>40</v>
      </c>
      <c r="D71" s="317" t="s">
        <v>14</v>
      </c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</row>
    <row r="72" spans="1:26" s="314" customFormat="1" ht="13.5" hidden="1" customHeight="1">
      <c r="A72" s="319" t="s">
        <v>41</v>
      </c>
      <c r="B72" s="320"/>
      <c r="C72" s="321"/>
      <c r="D72" s="322">
        <f>D73+D76</f>
        <v>0</v>
      </c>
      <c r="E72" s="323"/>
      <c r="F72" s="323"/>
      <c r="G72" s="323"/>
      <c r="H72" s="323"/>
      <c r="I72" s="323"/>
      <c r="J72" s="323"/>
      <c r="K72" s="323"/>
      <c r="L72" s="323"/>
      <c r="M72" s="323"/>
      <c r="N72" s="323"/>
      <c r="O72" s="323"/>
      <c r="P72" s="323"/>
      <c r="Q72" s="323"/>
      <c r="R72" s="323"/>
      <c r="S72" s="323"/>
      <c r="T72" s="323"/>
      <c r="U72" s="323"/>
      <c r="V72" s="323"/>
      <c r="W72" s="323"/>
      <c r="X72" s="323"/>
      <c r="Y72" s="323"/>
      <c r="Z72" s="323"/>
    </row>
    <row r="73" spans="1:26" s="314" customFormat="1" ht="13.5" hidden="1" customHeight="1">
      <c r="A73" s="324" t="s">
        <v>42</v>
      </c>
      <c r="B73" s="325"/>
      <c r="C73" s="326"/>
      <c r="D73" s="327">
        <f>SUM(D74:D75)</f>
        <v>0</v>
      </c>
      <c r="E73" s="323"/>
      <c r="F73" s="323"/>
      <c r="G73" s="323"/>
      <c r="H73" s="323"/>
      <c r="I73" s="323"/>
      <c r="J73" s="323"/>
      <c r="K73" s="323"/>
      <c r="L73" s="323"/>
      <c r="M73" s="323"/>
      <c r="N73" s="323"/>
      <c r="O73" s="323"/>
      <c r="P73" s="323"/>
      <c r="Q73" s="323"/>
      <c r="R73" s="323"/>
      <c r="S73" s="323"/>
      <c r="T73" s="323"/>
      <c r="U73" s="323"/>
      <c r="V73" s="323"/>
      <c r="W73" s="323"/>
      <c r="X73" s="323"/>
      <c r="Y73" s="323"/>
      <c r="Z73" s="323"/>
    </row>
    <row r="74" spans="1:26" s="314" customFormat="1" ht="13.5" hidden="1" customHeight="1">
      <c r="A74" s="324"/>
      <c r="B74" s="328"/>
      <c r="C74" s="326"/>
      <c r="D74" s="327">
        <f t="shared" ref="D74:D75" si="9">B74*C74</f>
        <v>0</v>
      </c>
      <c r="E74" s="323"/>
      <c r="F74" s="323"/>
      <c r="G74" s="323"/>
      <c r="H74" s="323"/>
      <c r="I74" s="323"/>
      <c r="J74" s="323"/>
      <c r="K74" s="323"/>
      <c r="L74" s="323"/>
      <c r="M74" s="323"/>
      <c r="N74" s="323"/>
      <c r="O74" s="323"/>
      <c r="P74" s="323"/>
      <c r="Q74" s="323"/>
      <c r="R74" s="323"/>
      <c r="S74" s="323"/>
      <c r="T74" s="323"/>
      <c r="U74" s="323"/>
      <c r="V74" s="323"/>
      <c r="W74" s="323"/>
      <c r="X74" s="323"/>
      <c r="Y74" s="323"/>
      <c r="Z74" s="323"/>
    </row>
    <row r="75" spans="1:26" s="314" customFormat="1" ht="13.5" hidden="1" customHeight="1">
      <c r="A75" s="324"/>
      <c r="B75" s="325"/>
      <c r="C75" s="326"/>
      <c r="D75" s="327">
        <f t="shared" si="9"/>
        <v>0</v>
      </c>
      <c r="E75" s="323"/>
      <c r="F75" s="323"/>
      <c r="G75" s="323"/>
      <c r="H75" s="323"/>
      <c r="I75" s="323"/>
      <c r="J75" s="323"/>
      <c r="K75" s="323"/>
      <c r="L75" s="323"/>
      <c r="M75" s="323"/>
      <c r="N75" s="323"/>
      <c r="O75" s="323"/>
      <c r="P75" s="323"/>
      <c r="Q75" s="323"/>
      <c r="R75" s="323"/>
      <c r="S75" s="323"/>
      <c r="T75" s="323"/>
      <c r="U75" s="323"/>
      <c r="V75" s="323"/>
      <c r="W75" s="323"/>
      <c r="X75" s="323"/>
      <c r="Y75" s="323"/>
      <c r="Z75" s="323"/>
    </row>
    <row r="76" spans="1:26" s="314" customFormat="1" ht="13.5" hidden="1" customHeight="1">
      <c r="A76" s="324" t="s">
        <v>44</v>
      </c>
      <c r="B76" s="325"/>
      <c r="C76" s="326"/>
      <c r="D76" s="327">
        <f>SUM(D77)</f>
        <v>0</v>
      </c>
      <c r="E76" s="323"/>
      <c r="F76" s="323"/>
      <c r="G76" s="323"/>
      <c r="H76" s="323"/>
      <c r="I76" s="323"/>
      <c r="J76" s="323"/>
      <c r="K76" s="323"/>
      <c r="L76" s="323"/>
      <c r="M76" s="323"/>
      <c r="N76" s="323"/>
      <c r="O76" s="323"/>
      <c r="P76" s="323"/>
      <c r="Q76" s="323"/>
      <c r="R76" s="323"/>
      <c r="S76" s="323"/>
      <c r="T76" s="323"/>
      <c r="U76" s="323"/>
      <c r="V76" s="323"/>
      <c r="W76" s="323"/>
      <c r="X76" s="323"/>
      <c r="Y76" s="323"/>
      <c r="Z76" s="323"/>
    </row>
    <row r="77" spans="1:26" s="314" customFormat="1" ht="13.5" hidden="1" customHeight="1">
      <c r="A77" s="324"/>
      <c r="B77" s="328"/>
      <c r="C77" s="326"/>
      <c r="D77" s="327">
        <f t="shared" ref="D77:D79" si="10">B77*C77</f>
        <v>0</v>
      </c>
      <c r="E77" s="323"/>
      <c r="F77" s="323"/>
      <c r="G77" s="323"/>
      <c r="H77" s="323"/>
      <c r="I77" s="323"/>
      <c r="J77" s="323"/>
      <c r="K77" s="323"/>
      <c r="L77" s="323"/>
      <c r="M77" s="323"/>
      <c r="N77" s="323"/>
      <c r="O77" s="323"/>
      <c r="P77" s="323"/>
      <c r="Q77" s="323"/>
      <c r="R77" s="323"/>
      <c r="S77" s="323"/>
      <c r="T77" s="323"/>
      <c r="U77" s="323"/>
      <c r="V77" s="323"/>
      <c r="W77" s="323"/>
      <c r="X77" s="323"/>
      <c r="Y77" s="323"/>
      <c r="Z77" s="323"/>
    </row>
    <row r="78" spans="1:26" s="314" customFormat="1" ht="13.5" hidden="1" customHeight="1">
      <c r="A78" s="319" t="s">
        <v>46</v>
      </c>
      <c r="B78" s="329"/>
      <c r="C78" s="326"/>
      <c r="D78" s="322">
        <f t="shared" si="10"/>
        <v>0</v>
      </c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</row>
    <row r="79" spans="1:26" s="314" customFormat="1" ht="13.5" hidden="1" customHeight="1">
      <c r="A79" s="319" t="s">
        <v>47</v>
      </c>
      <c r="B79" s="329"/>
      <c r="C79" s="326"/>
      <c r="D79" s="322">
        <f t="shared" si="10"/>
        <v>0</v>
      </c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</row>
    <row r="80" spans="1:26" s="314" customFormat="1" ht="13.5" hidden="1" customHeight="1">
      <c r="A80" s="319" t="s">
        <v>48</v>
      </c>
      <c r="B80" s="320"/>
      <c r="C80" s="321"/>
      <c r="D80" s="322">
        <v>0</v>
      </c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</row>
    <row r="81" spans="1:26" s="314" customFormat="1" ht="15.75" hidden="1" customHeight="1" thickBot="1">
      <c r="A81" s="330" t="s">
        <v>25</v>
      </c>
      <c r="B81" s="331"/>
      <c r="C81" s="332"/>
      <c r="D81" s="333">
        <f>D72+D78+D79+D80</f>
        <v>0</v>
      </c>
      <c r="E81" s="323"/>
      <c r="F81" s="323"/>
      <c r="G81" s="323"/>
      <c r="H81" s="323"/>
      <c r="I81" s="323"/>
      <c r="J81" s="323"/>
      <c r="K81" s="323"/>
      <c r="L81" s="323"/>
      <c r="M81" s="323"/>
      <c r="N81" s="323"/>
      <c r="O81" s="323"/>
      <c r="P81" s="323"/>
      <c r="Q81" s="323"/>
      <c r="R81" s="323"/>
      <c r="S81" s="323"/>
      <c r="T81" s="323"/>
      <c r="U81" s="323"/>
      <c r="V81" s="323"/>
      <c r="W81" s="323"/>
      <c r="X81" s="323"/>
      <c r="Y81" s="323"/>
      <c r="Z81" s="323"/>
    </row>
    <row r="82" spans="1:26" s="314" customFormat="1" ht="13.5" hidden="1" customHeight="1">
      <c r="A82" s="334"/>
      <c r="B82" s="335"/>
      <c r="C82" s="336"/>
      <c r="D82" s="337"/>
      <c r="E82" s="323"/>
      <c r="F82" s="323"/>
      <c r="G82" s="323"/>
      <c r="H82" s="323"/>
      <c r="I82" s="323"/>
      <c r="J82" s="323"/>
      <c r="K82" s="323"/>
      <c r="L82" s="323"/>
      <c r="M82" s="323"/>
      <c r="N82" s="323"/>
      <c r="O82" s="323"/>
      <c r="P82" s="323"/>
      <c r="Q82" s="323"/>
      <c r="R82" s="323"/>
      <c r="S82" s="323"/>
      <c r="T82" s="323"/>
      <c r="U82" s="323"/>
      <c r="V82" s="323"/>
      <c r="W82" s="323"/>
      <c r="X82" s="323"/>
      <c r="Y82" s="323"/>
      <c r="Z82" s="323"/>
    </row>
    <row r="83" spans="1:26" ht="13.5" customHeight="1">
      <c r="A83" s="298"/>
      <c r="B83" s="299"/>
      <c r="C83" s="300"/>
      <c r="D83" s="275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</row>
    <row r="84" spans="1:26" ht="21.75" customHeight="1">
      <c r="A84" s="301" t="s">
        <v>49</v>
      </c>
      <c r="B84" s="302"/>
      <c r="C84" s="303"/>
      <c r="D84" s="302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</row>
    <row r="85" spans="1:26" ht="13.5" customHeight="1" thickBot="1">
      <c r="A85" s="248" t="s">
        <v>50</v>
      </c>
      <c r="B85" s="225"/>
      <c r="C85" s="225"/>
      <c r="D85" s="225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</row>
    <row r="86" spans="1:26" ht="41.25" customHeight="1">
      <c r="A86" s="206" t="s">
        <v>51</v>
      </c>
      <c r="B86" s="182" t="s">
        <v>12</v>
      </c>
      <c r="C86" s="182" t="s">
        <v>52</v>
      </c>
      <c r="D86" s="207" t="s">
        <v>14</v>
      </c>
      <c r="E86" s="208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3.5" customHeight="1">
      <c r="A87" s="175" t="s">
        <v>53</v>
      </c>
      <c r="B87" s="189">
        <f>SUM(B88:B98)</f>
        <v>322158.82000000007</v>
      </c>
      <c r="C87" s="209"/>
      <c r="D87" s="190">
        <f>SUM(D88:D98)</f>
        <v>3865905.84</v>
      </c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</row>
    <row r="88" spans="1:26" ht="13.5" customHeight="1">
      <c r="A88" s="210" t="s">
        <v>141</v>
      </c>
      <c r="B88" s="201">
        <v>31888.799999999999</v>
      </c>
      <c r="C88" s="201">
        <f t="shared" ref="C88:C107" si="11">$B$7</f>
        <v>12</v>
      </c>
      <c r="D88" s="198">
        <f t="shared" ref="D88:D98" si="12">B88*C88</f>
        <v>382665.6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3.5" customHeight="1">
      <c r="A89" s="210" t="s">
        <v>275</v>
      </c>
      <c r="B89" s="201">
        <v>29529.360000000001</v>
      </c>
      <c r="C89" s="201">
        <v>12</v>
      </c>
      <c r="D89" s="198">
        <f t="shared" si="12"/>
        <v>354352.32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13.5" customHeight="1">
      <c r="A90" s="200" t="s">
        <v>142</v>
      </c>
      <c r="B90" s="201">
        <v>28128.05</v>
      </c>
      <c r="C90" s="201">
        <f t="shared" si="11"/>
        <v>12</v>
      </c>
      <c r="D90" s="198">
        <f t="shared" si="12"/>
        <v>337536.6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13.5" customHeight="1">
      <c r="A91" s="210" t="s">
        <v>143</v>
      </c>
      <c r="B91" s="201">
        <v>26790.5</v>
      </c>
      <c r="C91" s="201">
        <f t="shared" si="11"/>
        <v>12</v>
      </c>
      <c r="D91" s="198">
        <f t="shared" si="12"/>
        <v>321486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13.5" customHeight="1">
      <c r="A92" s="210" t="s">
        <v>3</v>
      </c>
      <c r="B92" s="201">
        <v>22722.5</v>
      </c>
      <c r="C92" s="201">
        <v>12</v>
      </c>
      <c r="D92" s="198">
        <f t="shared" si="12"/>
        <v>272670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13.5" customHeight="1">
      <c r="A93" s="210" t="s">
        <v>276</v>
      </c>
      <c r="B93" s="201">
        <v>22020.2</v>
      </c>
      <c r="C93" s="201">
        <v>12</v>
      </c>
      <c r="D93" s="198">
        <f t="shared" si="12"/>
        <v>264242.40000000002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3.5" customHeight="1">
      <c r="A94" s="200" t="s">
        <v>19</v>
      </c>
      <c r="B94" s="201">
        <v>161079.41</v>
      </c>
      <c r="C94" s="201">
        <f t="shared" si="11"/>
        <v>12</v>
      </c>
      <c r="D94" s="198">
        <f t="shared" si="12"/>
        <v>1932952.92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3.5" hidden="1" customHeight="1">
      <c r="A95" s="200"/>
      <c r="B95" s="201"/>
      <c r="C95" s="201">
        <f t="shared" si="11"/>
        <v>12</v>
      </c>
      <c r="D95" s="198">
        <f t="shared" si="12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3.5" hidden="1" customHeight="1">
      <c r="A96" s="200"/>
      <c r="B96" s="201"/>
      <c r="C96" s="201">
        <f t="shared" si="11"/>
        <v>12</v>
      </c>
      <c r="D96" s="198">
        <f t="shared" si="12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3.5" hidden="1" customHeight="1">
      <c r="A97" s="200"/>
      <c r="B97" s="201"/>
      <c r="C97" s="201">
        <f t="shared" si="11"/>
        <v>12</v>
      </c>
      <c r="D97" s="198">
        <f t="shared" si="12"/>
        <v>0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13.5" hidden="1" customHeight="1">
      <c r="A98" s="200"/>
      <c r="B98" s="201"/>
      <c r="C98" s="201">
        <f t="shared" si="11"/>
        <v>12</v>
      </c>
      <c r="D98" s="198">
        <f t="shared" si="12"/>
        <v>0</v>
      </c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ht="13.5" customHeight="1">
      <c r="A99" s="175" t="s">
        <v>58</v>
      </c>
      <c r="B99" s="211">
        <f>B100+B101+B102+B103</f>
        <v>90258</v>
      </c>
      <c r="C99" s="209"/>
      <c r="D99" s="212">
        <f>SUM(D101:D107)</f>
        <v>888936</v>
      </c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</row>
    <row r="100" spans="1:26" ht="13.5" customHeight="1">
      <c r="A100" s="200" t="s">
        <v>57</v>
      </c>
      <c r="B100" s="201">
        <v>16180</v>
      </c>
      <c r="C100" s="201">
        <f t="shared" si="11"/>
        <v>12</v>
      </c>
      <c r="D100" s="198">
        <f t="shared" ref="D100:D107" si="13">B100*C100</f>
        <v>194160</v>
      </c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3.5" customHeight="1">
      <c r="A101" s="200" t="s">
        <v>59</v>
      </c>
      <c r="B101" s="201">
        <v>13724.5</v>
      </c>
      <c r="C101" s="201">
        <f t="shared" si="11"/>
        <v>12</v>
      </c>
      <c r="D101" s="198">
        <f t="shared" si="13"/>
        <v>164694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3.5" hidden="1" customHeight="1">
      <c r="A102" s="210" t="s">
        <v>136</v>
      </c>
      <c r="B102" s="201">
        <v>15224.5</v>
      </c>
      <c r="C102" s="201">
        <f t="shared" si="11"/>
        <v>12</v>
      </c>
      <c r="D102" s="198">
        <f t="shared" si="13"/>
        <v>182694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3.5" hidden="1" customHeight="1">
      <c r="A103" s="200" t="s">
        <v>19</v>
      </c>
      <c r="B103" s="201">
        <v>45129</v>
      </c>
      <c r="C103" s="201">
        <f t="shared" si="11"/>
        <v>12</v>
      </c>
      <c r="D103" s="198">
        <f t="shared" si="13"/>
        <v>541548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3.5" hidden="1" customHeight="1">
      <c r="A104" s="200"/>
      <c r="B104" s="201"/>
      <c r="C104" s="201">
        <f t="shared" si="11"/>
        <v>12</v>
      </c>
      <c r="D104" s="198">
        <f t="shared" si="13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3.5" hidden="1" customHeight="1">
      <c r="A105" s="200"/>
      <c r="B105" s="201"/>
      <c r="C105" s="201">
        <f t="shared" si="11"/>
        <v>12</v>
      </c>
      <c r="D105" s="198">
        <f t="shared" si="13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3.5" hidden="1" customHeight="1">
      <c r="A106" s="200"/>
      <c r="B106" s="201"/>
      <c r="C106" s="201">
        <f t="shared" si="11"/>
        <v>12</v>
      </c>
      <c r="D106" s="198">
        <f t="shared" si="13"/>
        <v>0</v>
      </c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13.5" customHeight="1">
      <c r="A107" s="200"/>
      <c r="B107" s="201"/>
      <c r="C107" s="201">
        <f t="shared" si="11"/>
        <v>12</v>
      </c>
      <c r="D107" s="198">
        <f t="shared" si="13"/>
        <v>0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3.5" customHeight="1">
      <c r="A108" s="173" t="s">
        <v>23</v>
      </c>
      <c r="B108" s="186">
        <f>B87+B99</f>
        <v>412416.82000000007</v>
      </c>
      <c r="C108" s="186"/>
      <c r="D108" s="187">
        <f>D87+D99</f>
        <v>4754841.84</v>
      </c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15.75" customHeight="1">
      <c r="A109" s="173" t="s">
        <v>61</v>
      </c>
      <c r="B109" s="186"/>
      <c r="C109" s="202"/>
      <c r="D109" s="190">
        <f>D108*0.22</f>
        <v>1046065.2047999999</v>
      </c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ht="13.5" customHeight="1" thickBot="1">
      <c r="A110" s="203" t="s">
        <v>25</v>
      </c>
      <c r="B110" s="204"/>
      <c r="C110" s="204"/>
      <c r="D110" s="213">
        <f>D108+D109</f>
        <v>5800907.0448000003</v>
      </c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ht="21.75" hidden="1" customHeight="1" thickBot="1">
      <c r="A111" s="223" t="s">
        <v>62</v>
      </c>
      <c r="B111" s="291"/>
      <c r="C111" s="305"/>
      <c r="D111" s="291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</row>
    <row r="112" spans="1:26" ht="13.5" hidden="1" customHeight="1">
      <c r="A112" s="206" t="s">
        <v>27</v>
      </c>
      <c r="B112" s="182" t="s">
        <v>28</v>
      </c>
      <c r="C112" s="182" t="s">
        <v>40</v>
      </c>
      <c r="D112" s="207" t="s">
        <v>14</v>
      </c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</row>
    <row r="113" spans="1:26" ht="25.5" hidden="1" customHeight="1">
      <c r="A113" s="216" t="s">
        <v>63</v>
      </c>
      <c r="B113" s="217"/>
      <c r="C113" s="217"/>
      <c r="D113" s="218">
        <f>SUM(D114:D117)</f>
        <v>0</v>
      </c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</row>
    <row r="114" spans="1:26" ht="24.75" hidden="1" customHeight="1">
      <c r="A114" s="200"/>
      <c r="B114" s="201"/>
      <c r="C114" s="197"/>
      <c r="D114" s="198">
        <f t="shared" ref="D114:D117" si="14">B114*C114</f>
        <v>0</v>
      </c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</row>
    <row r="115" spans="1:26" ht="13.5" hidden="1" customHeight="1">
      <c r="A115" s="210"/>
      <c r="B115" s="201"/>
      <c r="C115" s="197"/>
      <c r="D115" s="198">
        <f t="shared" si="14"/>
        <v>0</v>
      </c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ht="13.5" hidden="1" customHeight="1">
      <c r="A116" s="200"/>
      <c r="B116" s="201"/>
      <c r="C116" s="197"/>
      <c r="D116" s="198">
        <f t="shared" si="14"/>
        <v>0</v>
      </c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ht="13.5" hidden="1" customHeight="1">
      <c r="A117" s="200"/>
      <c r="B117" s="201"/>
      <c r="C117" s="197"/>
      <c r="D117" s="198">
        <f t="shared" si="14"/>
        <v>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ht="13.5" hidden="1" customHeight="1">
      <c r="A118" s="216" t="s">
        <v>64</v>
      </c>
      <c r="B118" s="189"/>
      <c r="C118" s="189"/>
      <c r="D118" s="190">
        <f>SUM(D119:D123)</f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3.5" hidden="1" customHeight="1">
      <c r="A119" s="200"/>
      <c r="B119" s="201"/>
      <c r="C119" s="197"/>
      <c r="D119" s="198">
        <f t="shared" ref="D119:D123" si="15">B119*C119</f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3.5" hidden="1" customHeight="1">
      <c r="A120" s="219"/>
      <c r="B120" s="201"/>
      <c r="C120" s="197"/>
      <c r="D120" s="198">
        <f t="shared" si="15"/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3.5" hidden="1" customHeight="1">
      <c r="A121" s="219"/>
      <c r="B121" s="201"/>
      <c r="C121" s="197"/>
      <c r="D121" s="198">
        <f t="shared" si="15"/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3.5" hidden="1" customHeight="1">
      <c r="A122" s="219"/>
      <c r="B122" s="201"/>
      <c r="C122" s="197"/>
      <c r="D122" s="198">
        <f t="shared" si="15"/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3.5" hidden="1" customHeight="1">
      <c r="A123" s="219"/>
      <c r="B123" s="201"/>
      <c r="C123" s="197"/>
      <c r="D123" s="198">
        <f t="shared" si="15"/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3.5" hidden="1" customHeight="1">
      <c r="A124" s="216" t="s">
        <v>65</v>
      </c>
      <c r="B124" s="189"/>
      <c r="C124" s="189"/>
      <c r="D124" s="189">
        <f>SUM(D125:D126)</f>
        <v>0</v>
      </c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ht="13.5" hidden="1" customHeight="1">
      <c r="A125" s="220"/>
      <c r="B125" s="201"/>
      <c r="C125" s="201"/>
      <c r="D125" s="198">
        <f t="shared" ref="D125:D126" si="16">B125*C125</f>
        <v>0</v>
      </c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ht="13.5" hidden="1" customHeight="1">
      <c r="A126" s="220"/>
      <c r="B126" s="201"/>
      <c r="C126" s="201"/>
      <c r="D126" s="198">
        <f t="shared" si="16"/>
        <v>0</v>
      </c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</row>
    <row r="127" spans="1:26" ht="15.75" hidden="1" customHeight="1" thickBot="1">
      <c r="A127" s="178" t="s">
        <v>25</v>
      </c>
      <c r="B127" s="221"/>
      <c r="C127" s="221"/>
      <c r="D127" s="213">
        <f>D113+D118+D124</f>
        <v>0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3.5" hidden="1" customHeight="1">
      <c r="A128" s="177"/>
      <c r="B128" s="215"/>
      <c r="C128" s="222"/>
      <c r="D128" s="215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21.75" hidden="1" customHeight="1" thickBot="1">
      <c r="A129" s="223" t="s">
        <v>66</v>
      </c>
      <c r="B129" s="224"/>
      <c r="C129" s="225"/>
      <c r="D129" s="224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</row>
    <row r="130" spans="1:26" ht="13.5" hidden="1" customHeight="1">
      <c r="A130" s="206" t="s">
        <v>27</v>
      </c>
      <c r="B130" s="182" t="s">
        <v>28</v>
      </c>
      <c r="C130" s="182" t="s">
        <v>40</v>
      </c>
      <c r="D130" s="207" t="s">
        <v>14</v>
      </c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</row>
    <row r="131" spans="1:26" ht="13.5" hidden="1" customHeight="1">
      <c r="A131" s="227" t="s">
        <v>67</v>
      </c>
      <c r="B131" s="228"/>
      <c r="C131" s="228"/>
      <c r="D131" s="190">
        <v>0</v>
      </c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ht="13.5" hidden="1" customHeight="1">
      <c r="A132" s="227" t="s">
        <v>68</v>
      </c>
      <c r="B132" s="228"/>
      <c r="C132" s="228"/>
      <c r="D132" s="190">
        <f>SUM(D133:D139)</f>
        <v>0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3.5" hidden="1" customHeight="1">
      <c r="A133" s="229"/>
      <c r="B133" s="230"/>
      <c r="C133" s="231"/>
      <c r="D133" s="198">
        <f>B133*C133</f>
        <v>0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ht="13.5" hidden="1" customHeight="1">
      <c r="A134" s="232"/>
      <c r="B134" s="233"/>
      <c r="C134" s="234"/>
      <c r="D134" s="198">
        <f>B134*C134</f>
        <v>0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3.5" hidden="1" customHeight="1">
      <c r="A135" s="232"/>
      <c r="B135" s="233"/>
      <c r="C135" s="234"/>
      <c r="D135" s="198">
        <f>B135*C135</f>
        <v>0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3.5" hidden="1" customHeight="1">
      <c r="A136" s="232"/>
      <c r="B136" s="235"/>
      <c r="C136" s="217"/>
      <c r="D136" s="190">
        <f>SUM(D137:D139)</f>
        <v>0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3.5" hidden="1" customHeight="1">
      <c r="A137" s="232"/>
      <c r="B137" s="233"/>
      <c r="C137" s="236"/>
      <c r="D137" s="198">
        <f t="shared" ref="D137:D139" si="17">B137*C137</f>
        <v>0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3.5" hidden="1" customHeight="1">
      <c r="A138" s="232"/>
      <c r="B138" s="233"/>
      <c r="C138" s="236"/>
      <c r="D138" s="198">
        <f t="shared" si="17"/>
        <v>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3.5" hidden="1" customHeight="1">
      <c r="A139" s="232"/>
      <c r="B139" s="233"/>
      <c r="C139" s="236"/>
      <c r="D139" s="198">
        <f t="shared" si="17"/>
        <v>0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3.5" hidden="1" customHeight="1">
      <c r="A140" s="173" t="s">
        <v>72</v>
      </c>
      <c r="B140" s="217"/>
      <c r="C140" s="217"/>
      <c r="D140" s="190">
        <f>SUM(D141:D143)</f>
        <v>0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3.5" hidden="1" customHeight="1">
      <c r="A141" s="232"/>
      <c r="B141" s="233"/>
      <c r="C141" s="234"/>
      <c r="D141" s="198">
        <f t="shared" ref="D141:D143" si="18">B141*C141</f>
        <v>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3.5" hidden="1" customHeight="1">
      <c r="A142" s="232"/>
      <c r="B142" s="233"/>
      <c r="C142" s="234"/>
      <c r="D142" s="198">
        <f t="shared" si="18"/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3.5" hidden="1" customHeight="1">
      <c r="A143" s="232"/>
      <c r="B143" s="233"/>
      <c r="C143" s="236"/>
      <c r="D143" s="198">
        <f t="shared" si="18"/>
        <v>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3.5" hidden="1" customHeight="1">
      <c r="A144" s="227" t="s">
        <v>75</v>
      </c>
      <c r="B144" s="237"/>
      <c r="C144" s="238"/>
      <c r="D144" s="190">
        <f>SUM(D145)</f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3.5" hidden="1" customHeight="1">
      <c r="A145" s="232"/>
      <c r="B145" s="239"/>
      <c r="C145" s="240"/>
      <c r="D145" s="198">
        <f>B145*C145</f>
        <v>0</v>
      </c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13.5" hidden="1" customHeight="1">
      <c r="A146" s="173" t="s">
        <v>77</v>
      </c>
      <c r="B146" s="237"/>
      <c r="C146" s="237"/>
      <c r="D146" s="186">
        <f>SUM(D147:D148)</f>
        <v>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3.5" hidden="1" customHeight="1">
      <c r="A147" s="241"/>
      <c r="B147" s="237"/>
      <c r="C147" s="238"/>
      <c r="D147" s="198">
        <f t="shared" ref="D147:D148" si="19">B147*C147</f>
        <v>0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3.5" hidden="1" customHeight="1">
      <c r="A148" s="173"/>
      <c r="B148" s="236"/>
      <c r="C148" s="236"/>
      <c r="D148" s="198">
        <f t="shared" si="19"/>
        <v>0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3.5" hidden="1" customHeight="1">
      <c r="A149" s="173" t="s">
        <v>79</v>
      </c>
      <c r="B149" s="186"/>
      <c r="C149" s="242"/>
      <c r="D149" s="190">
        <f>SUM(D150:D153)</f>
        <v>0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3.5" hidden="1" customHeight="1">
      <c r="A150" s="241"/>
      <c r="B150" s="237"/>
      <c r="C150" s="238"/>
      <c r="D150" s="198">
        <f t="shared" ref="D150:D153" si="20">B150*C150</f>
        <v>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3.5" hidden="1" customHeight="1">
      <c r="A151" s="232"/>
      <c r="B151" s="239"/>
      <c r="C151" s="240"/>
      <c r="D151" s="198">
        <f t="shared" si="20"/>
        <v>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3.5" hidden="1" customHeight="1">
      <c r="A152" s="232"/>
      <c r="B152" s="239"/>
      <c r="C152" s="240"/>
      <c r="D152" s="198">
        <f t="shared" si="20"/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3.5" hidden="1" customHeight="1">
      <c r="A153" s="232"/>
      <c r="B153" s="239"/>
      <c r="C153" s="240"/>
      <c r="D153" s="198">
        <f t="shared" si="20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3.5" hidden="1" customHeight="1">
      <c r="A154" s="173" t="s">
        <v>80</v>
      </c>
      <c r="B154" s="186"/>
      <c r="C154" s="242"/>
      <c r="D154" s="190">
        <f>SUM(D155:D156)</f>
        <v>0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3.5" hidden="1" customHeight="1">
      <c r="A155" s="243" t="s">
        <v>138</v>
      </c>
      <c r="B155" s="201"/>
      <c r="C155" s="238"/>
      <c r="D155" s="198">
        <f t="shared" ref="D155:D156" si="21">B155*C155</f>
        <v>0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3.5" hidden="1" customHeight="1">
      <c r="A156" s="241"/>
      <c r="B156" s="237"/>
      <c r="C156" s="238"/>
      <c r="D156" s="198">
        <f t="shared" si="21"/>
        <v>0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13.5" hidden="1" customHeight="1">
      <c r="A157" s="173" t="s">
        <v>82</v>
      </c>
      <c r="B157" s="186"/>
      <c r="C157" s="242"/>
      <c r="D157" s="190">
        <f>SUM(D158)</f>
        <v>0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13.5" hidden="1" customHeight="1">
      <c r="A158" s="241" t="s">
        <v>83</v>
      </c>
      <c r="B158" s="237"/>
      <c r="C158" s="238"/>
      <c r="D158" s="198">
        <f>B158*C158</f>
        <v>0</v>
      </c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13.5" hidden="1" customHeight="1">
      <c r="A159" s="241"/>
      <c r="B159" s="237"/>
      <c r="C159" s="238"/>
      <c r="D159" s="198"/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13.5" hidden="1" customHeight="1">
      <c r="A160" s="173" t="s">
        <v>84</v>
      </c>
      <c r="B160" s="186"/>
      <c r="C160" s="242"/>
      <c r="D160" s="190">
        <f>SUM(D161:D162)</f>
        <v>0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3.5" hidden="1" customHeight="1">
      <c r="A161" s="241" t="s">
        <v>85</v>
      </c>
      <c r="B161" s="237"/>
      <c r="C161" s="238"/>
      <c r="D161" s="198">
        <f t="shared" ref="D161:D162" si="22">B161*C161</f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3.5" hidden="1" customHeight="1">
      <c r="A162" s="241"/>
      <c r="B162" s="237"/>
      <c r="C162" s="238"/>
      <c r="D162" s="198">
        <f t="shared" si="22"/>
        <v>0</v>
      </c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3.5" hidden="1" customHeight="1">
      <c r="A163" s="173" t="s">
        <v>48</v>
      </c>
      <c r="B163" s="186"/>
      <c r="C163" s="242"/>
      <c r="D163" s="190">
        <f>SUM(D164:D166)</f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3.5" hidden="1" customHeight="1">
      <c r="A164" s="241" t="s">
        <v>2</v>
      </c>
      <c r="B164" s="237"/>
      <c r="C164" s="238"/>
      <c r="D164" s="198">
        <f t="shared" ref="D164:D166" si="23">B164*C164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3.5" hidden="1" customHeight="1">
      <c r="A165" s="241"/>
      <c r="B165" s="237"/>
      <c r="C165" s="238"/>
      <c r="D165" s="198">
        <f t="shared" si="23"/>
        <v>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3.5" hidden="1" customHeight="1">
      <c r="A166" s="241"/>
      <c r="B166" s="237"/>
      <c r="C166" s="238"/>
      <c r="D166" s="198">
        <f t="shared" si="23"/>
        <v>0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15.75" hidden="1" customHeight="1" thickBot="1">
      <c r="A167" s="203" t="s">
        <v>25</v>
      </c>
      <c r="B167" s="204"/>
      <c r="C167" s="244"/>
      <c r="D167" s="213">
        <f>D131+D136+D132+D140+D144+D146+D149+D154+D157+D160+D163</f>
        <v>0</v>
      </c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13.5" hidden="1" customHeight="1">
      <c r="A168" s="177"/>
      <c r="B168" s="222"/>
      <c r="C168" s="222"/>
      <c r="D168" s="222"/>
      <c r="E168" s="222"/>
      <c r="F168" s="222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13.5" hidden="1" customHeight="1">
      <c r="A169" s="177"/>
      <c r="B169" s="222"/>
      <c r="C169" s="222"/>
      <c r="D169" s="222"/>
      <c r="E169" s="222"/>
      <c r="F169" s="222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21.75" customHeight="1">
      <c r="A170" s="248" t="s">
        <v>86</v>
      </c>
      <c r="B170" s="226"/>
      <c r="C170" s="226"/>
      <c r="D170" s="226"/>
      <c r="E170" s="249"/>
      <c r="F170" s="225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226"/>
    </row>
    <row r="171" spans="1:26" ht="21.75" customHeight="1" thickBot="1">
      <c r="A171" s="248" t="s">
        <v>87</v>
      </c>
      <c r="B171" s="226"/>
      <c r="C171" s="226"/>
      <c r="D171" s="226"/>
      <c r="E171" s="249"/>
      <c r="F171" s="225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6"/>
      <c r="Y171" s="226"/>
      <c r="Z171" s="226"/>
    </row>
    <row r="172" spans="1:26" ht="15.75" customHeight="1">
      <c r="A172" s="168" t="s">
        <v>88</v>
      </c>
      <c r="B172" s="245" t="s">
        <v>89</v>
      </c>
      <c r="C172" s="177"/>
      <c r="D172" s="177"/>
      <c r="F172" s="222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3.5" customHeight="1">
      <c r="A173" s="241" t="s">
        <v>90</v>
      </c>
      <c r="B173" s="246">
        <f>D40</f>
        <v>249787.07</v>
      </c>
      <c r="C173" s="177"/>
      <c r="D173" s="177"/>
      <c r="F173" s="222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13.5" customHeight="1">
      <c r="A174" s="241" t="s">
        <v>91</v>
      </c>
      <c r="B174" s="246">
        <v>11516072.68</v>
      </c>
      <c r="C174" s="177"/>
      <c r="D174" s="177"/>
      <c r="F174" s="222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ht="15.75" customHeight="1" thickBot="1">
      <c r="A175" s="203" t="s">
        <v>92</v>
      </c>
      <c r="B175" s="205">
        <f>B173/B174</f>
        <v>2.1690299891368871E-2</v>
      </c>
      <c r="C175" s="177"/>
      <c r="D175" s="177"/>
      <c r="F175" s="222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13.5" customHeight="1">
      <c r="A176" s="247"/>
      <c r="B176" s="177"/>
      <c r="C176" s="177"/>
      <c r="D176" s="177"/>
      <c r="F176" s="222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21.75" customHeight="1" thickBot="1">
      <c r="A177" s="248" t="s">
        <v>93</v>
      </c>
      <c r="B177" s="226"/>
      <c r="C177" s="226"/>
      <c r="D177" s="226"/>
      <c r="E177" s="249"/>
      <c r="F177" s="225"/>
      <c r="G177" s="226"/>
      <c r="H177" s="226"/>
      <c r="I177" s="226"/>
      <c r="J177" s="226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6"/>
      <c r="X177" s="226"/>
      <c r="Y177" s="226"/>
      <c r="Z177" s="226"/>
    </row>
    <row r="178" spans="1:26" ht="46.5" customHeight="1">
      <c r="A178" s="181" t="s">
        <v>88</v>
      </c>
      <c r="B178" s="182" t="s">
        <v>14</v>
      </c>
      <c r="C178" s="182" t="s">
        <v>94</v>
      </c>
      <c r="D178" s="250" t="s">
        <v>95</v>
      </c>
      <c r="E178" s="251" t="s">
        <v>96</v>
      </c>
      <c r="F178" s="252" t="s">
        <v>96</v>
      </c>
      <c r="G178" s="253"/>
      <c r="H178" s="253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</row>
    <row r="179" spans="1:26" ht="13.5" customHeight="1">
      <c r="A179" s="173" t="s">
        <v>97</v>
      </c>
      <c r="B179" s="186"/>
      <c r="C179" s="242"/>
      <c r="D179" s="254"/>
      <c r="E179" s="255"/>
      <c r="F179" s="256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3.5" customHeight="1">
      <c r="A180" s="241" t="s">
        <v>98</v>
      </c>
      <c r="B180" s="233">
        <f>D40</f>
        <v>249787.07</v>
      </c>
      <c r="C180" s="257" t="s">
        <v>99</v>
      </c>
      <c r="D180" s="258">
        <f t="shared" ref="D180:D182" si="24">B180</f>
        <v>249787.07</v>
      </c>
      <c r="E180" s="259">
        <f>D180/B4/B5</f>
        <v>119.62982279693487</v>
      </c>
      <c r="F180" s="260">
        <f t="shared" ref="F180:F182" si="25">E180</f>
        <v>119.62982279693487</v>
      </c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3.5" customHeight="1">
      <c r="A181" s="241" t="s">
        <v>100</v>
      </c>
      <c r="B181" s="233">
        <f>D68</f>
        <v>120000</v>
      </c>
      <c r="C181" s="257" t="s">
        <v>99</v>
      </c>
      <c r="D181" s="258">
        <f t="shared" si="24"/>
        <v>120000</v>
      </c>
      <c r="E181" s="259">
        <f>B181/B4/B5</f>
        <v>57.47126436781609</v>
      </c>
      <c r="F181" s="260">
        <f t="shared" si="25"/>
        <v>57.47126436781609</v>
      </c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3.5" customHeight="1">
      <c r="A182" s="241" t="s">
        <v>101</v>
      </c>
      <c r="B182" s="233">
        <f>D81</f>
        <v>0</v>
      </c>
      <c r="C182" s="257" t="s">
        <v>99</v>
      </c>
      <c r="D182" s="258">
        <f t="shared" si="24"/>
        <v>0</v>
      </c>
      <c r="E182" s="259">
        <f>B182/B4/B5</f>
        <v>0</v>
      </c>
      <c r="F182" s="260">
        <f t="shared" si="25"/>
        <v>0</v>
      </c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3.5" customHeight="1">
      <c r="A183" s="261" t="s">
        <v>102</v>
      </c>
      <c r="B183" s="186">
        <f>SUM(B180:B182)</f>
        <v>369787.07</v>
      </c>
      <c r="C183" s="186"/>
      <c r="D183" s="262">
        <f t="shared" ref="D183:F183" si="26">SUM(D180:D182)</f>
        <v>369787.07</v>
      </c>
      <c r="E183" s="263">
        <f t="shared" si="26"/>
        <v>177.10108716475096</v>
      </c>
      <c r="F183" s="187">
        <f t="shared" si="26"/>
        <v>177.10108716475096</v>
      </c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3.5" customHeight="1">
      <c r="A184" s="173" t="s">
        <v>103</v>
      </c>
      <c r="B184" s="186"/>
      <c r="C184" s="242"/>
      <c r="D184" s="254"/>
      <c r="E184" s="255"/>
      <c r="F184" s="264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3.5" customHeight="1">
      <c r="A185" s="241" t="s">
        <v>98</v>
      </c>
      <c r="B185" s="237">
        <f>D109</f>
        <v>1046065.2047999999</v>
      </c>
      <c r="C185" s="237">
        <f t="shared" ref="C185:C187" si="27">$B$175</f>
        <v>2.1690299891368871E-2</v>
      </c>
      <c r="D185" s="258">
        <f t="shared" ref="D185:D187" si="28">B185*C185</f>
        <v>22689.467998038195</v>
      </c>
      <c r="E185" s="259">
        <f>D185/B4/B5</f>
        <v>10.866603447336301</v>
      </c>
      <c r="F185" s="260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3.5" customHeight="1">
      <c r="A186" s="241" t="s">
        <v>100</v>
      </c>
      <c r="B186" s="237">
        <f>D127</f>
        <v>0</v>
      </c>
      <c r="C186" s="237">
        <f t="shared" si="27"/>
        <v>2.1690299891368871E-2</v>
      </c>
      <c r="D186" s="258">
        <f t="shared" si="28"/>
        <v>0</v>
      </c>
      <c r="E186" s="259">
        <f>D186/B4/B5</f>
        <v>0</v>
      </c>
      <c r="F186" s="260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3.5" customHeight="1">
      <c r="A187" s="241" t="s">
        <v>104</v>
      </c>
      <c r="B187" s="237">
        <f>D167</f>
        <v>0</v>
      </c>
      <c r="C187" s="237">
        <f t="shared" si="27"/>
        <v>2.1690299891368871E-2</v>
      </c>
      <c r="D187" s="258">
        <f t="shared" si="28"/>
        <v>0</v>
      </c>
      <c r="E187" s="259">
        <f>D187/B4/B5</f>
        <v>0</v>
      </c>
      <c r="F187" s="260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3.5" customHeight="1">
      <c r="A188" s="261" t="s">
        <v>105</v>
      </c>
      <c r="B188" s="186">
        <f>SUM(B185:B187)</f>
        <v>1046065.2047999999</v>
      </c>
      <c r="C188" s="186"/>
      <c r="D188" s="262">
        <f t="shared" ref="D188:E188" si="29">SUM(D185:D187)</f>
        <v>22689.467998038195</v>
      </c>
      <c r="E188" s="263">
        <f t="shared" si="29"/>
        <v>10.866603447336301</v>
      </c>
      <c r="F188" s="187">
        <f>F180*15%</f>
        <v>17.94447341954023</v>
      </c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5.75" customHeight="1" thickBot="1">
      <c r="A189" s="265" t="s">
        <v>106</v>
      </c>
      <c r="B189" s="204"/>
      <c r="C189" s="204"/>
      <c r="D189" s="266"/>
      <c r="E189" s="267">
        <f t="shared" ref="E189:F189" si="30">E183+E188</f>
        <v>187.96769061208727</v>
      </c>
      <c r="F189" s="205">
        <f t="shared" si="30"/>
        <v>195.0455605842912</v>
      </c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13.5" customHeight="1">
      <c r="A190" s="247"/>
      <c r="B190" s="177"/>
      <c r="C190" s="177"/>
      <c r="D190" s="177"/>
      <c r="F190" s="222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13.5" customHeight="1">
      <c r="A191" s="268"/>
      <c r="B191" s="269"/>
      <c r="C191" s="222"/>
      <c r="D191" s="177"/>
      <c r="E191" s="270"/>
      <c r="F191" s="270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3.5" customHeight="1" thickBot="1">
      <c r="A192" s="223" t="s">
        <v>107</v>
      </c>
      <c r="B192" s="248"/>
      <c r="C192" s="248"/>
      <c r="D192" s="248"/>
      <c r="E192" s="248"/>
      <c r="F192" s="222"/>
      <c r="G192" s="222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25.5" customHeight="1">
      <c r="A193" s="181" t="s">
        <v>108</v>
      </c>
      <c r="B193" s="182" t="s">
        <v>109</v>
      </c>
      <c r="C193" s="182" t="s">
        <v>110</v>
      </c>
      <c r="D193" s="182" t="s">
        <v>111</v>
      </c>
      <c r="E193" s="183" t="s">
        <v>14</v>
      </c>
      <c r="F193" s="222"/>
      <c r="G193" s="222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24.75" customHeight="1">
      <c r="A194" s="173" t="s">
        <v>112</v>
      </c>
      <c r="B194" s="186">
        <f>MIN(E189,F189)</f>
        <v>187.96769061208727</v>
      </c>
      <c r="C194" s="271">
        <f>262*8</f>
        <v>2096</v>
      </c>
      <c r="D194" s="271">
        <v>1</v>
      </c>
      <c r="E194" s="187">
        <f>B194*C194*D194</f>
        <v>393980.27952293493</v>
      </c>
      <c r="F194" s="222"/>
      <c r="G194" s="222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3.5" customHeight="1">
      <c r="A195" s="214"/>
      <c r="B195" s="222"/>
      <c r="C195" s="222"/>
      <c r="D195" s="222"/>
      <c r="E195" s="222"/>
      <c r="F195" s="222"/>
      <c r="G195" s="222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13.5" customHeight="1">
      <c r="A196" s="177"/>
      <c r="B196" s="177"/>
      <c r="C196" s="177"/>
      <c r="D196" s="177"/>
      <c r="E196" s="199"/>
      <c r="F196" s="272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3.5" customHeight="1">
      <c r="A197" s="177"/>
      <c r="B197" s="177"/>
      <c r="C197" s="177"/>
      <c r="D197" s="177"/>
      <c r="E197" s="222"/>
      <c r="F197" s="272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3.5" customHeight="1">
      <c r="A198" s="214"/>
      <c r="B198" s="222"/>
      <c r="C198" s="222"/>
      <c r="D198" s="222"/>
      <c r="E198" s="222"/>
      <c r="F198" s="222"/>
      <c r="G198" s="222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3.5" customHeight="1">
      <c r="A199" s="214"/>
      <c r="B199" s="222"/>
      <c r="C199" s="222"/>
      <c r="D199" s="222"/>
      <c r="E199" s="222"/>
      <c r="F199" s="222"/>
      <c r="G199" s="222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3.5" customHeight="1">
      <c r="A200" s="214"/>
      <c r="B200" s="222"/>
      <c r="C200" s="222"/>
      <c r="D200" s="222"/>
      <c r="E200" s="222"/>
      <c r="F200" s="222"/>
      <c r="G200" s="222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3.5" customHeight="1">
      <c r="A201" s="214"/>
      <c r="B201" s="222"/>
      <c r="C201" s="222"/>
      <c r="D201" s="222"/>
      <c r="E201" s="222"/>
      <c r="F201" s="222"/>
      <c r="G201" s="222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3.5" customHeight="1">
      <c r="A202" s="214"/>
      <c r="B202" s="222"/>
      <c r="C202" s="222"/>
      <c r="D202" s="222"/>
      <c r="E202" s="222"/>
      <c r="F202" s="222"/>
      <c r="G202" s="222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3.5" customHeight="1">
      <c r="A203" s="214"/>
      <c r="B203" s="222"/>
      <c r="C203" s="222"/>
      <c r="D203" s="222"/>
      <c r="E203" s="222"/>
      <c r="F203" s="222"/>
      <c r="G203" s="222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3.5" customHeight="1">
      <c r="A204" s="214"/>
      <c r="B204" s="222"/>
      <c r="C204" s="222"/>
      <c r="D204" s="222"/>
      <c r="E204" s="222"/>
      <c r="F204" s="222"/>
      <c r="G204" s="222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3.5" customHeight="1">
      <c r="A205" s="214"/>
      <c r="B205" s="222"/>
      <c r="C205" s="222"/>
      <c r="D205" s="222"/>
      <c r="E205" s="222"/>
      <c r="F205" s="222"/>
      <c r="G205" s="222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3.5" customHeight="1">
      <c r="A206" s="214"/>
      <c r="B206" s="222"/>
      <c r="C206" s="222"/>
      <c r="D206" s="222"/>
      <c r="E206" s="222"/>
      <c r="F206" s="222"/>
      <c r="G206" s="222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3.5" customHeight="1">
      <c r="A207" s="214"/>
      <c r="B207" s="222"/>
      <c r="C207" s="222"/>
      <c r="D207" s="222"/>
      <c r="E207" s="222"/>
      <c r="F207" s="222"/>
      <c r="G207" s="222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3.5" customHeight="1">
      <c r="A208" s="214"/>
      <c r="B208" s="222"/>
      <c r="C208" s="222"/>
      <c r="D208" s="222"/>
      <c r="E208" s="222"/>
      <c r="F208" s="222"/>
      <c r="G208" s="222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3.5" customHeight="1">
      <c r="A209" s="214"/>
      <c r="B209" s="222"/>
      <c r="C209" s="222"/>
      <c r="D209" s="222"/>
      <c r="E209" s="222"/>
      <c r="F209" s="222"/>
      <c r="G209" s="222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3.5" customHeight="1">
      <c r="A210" s="214"/>
      <c r="B210" s="222"/>
      <c r="C210" s="222"/>
      <c r="D210" s="222"/>
      <c r="E210" s="222"/>
      <c r="F210" s="222"/>
      <c r="G210" s="222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3.5" customHeight="1">
      <c r="A211" s="214"/>
      <c r="B211" s="222"/>
      <c r="C211" s="222"/>
      <c r="D211" s="222"/>
      <c r="E211" s="222"/>
      <c r="F211" s="222"/>
      <c r="G211" s="222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3.5" customHeight="1">
      <c r="A212" s="214"/>
      <c r="B212" s="222"/>
      <c r="C212" s="222"/>
      <c r="D212" s="222"/>
      <c r="E212" s="222"/>
      <c r="F212" s="222"/>
      <c r="G212" s="222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3.5" customHeight="1">
      <c r="A213" s="214"/>
      <c r="B213" s="222"/>
      <c r="C213" s="222"/>
      <c r="D213" s="222"/>
      <c r="E213" s="222"/>
      <c r="F213" s="222"/>
      <c r="G213" s="222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3.5" customHeight="1">
      <c r="A214" s="214"/>
      <c r="B214" s="222"/>
      <c r="C214" s="222"/>
      <c r="D214" s="222"/>
      <c r="E214" s="222"/>
      <c r="F214" s="222"/>
      <c r="G214" s="222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13.5" customHeight="1">
      <c r="A215" s="214"/>
      <c r="B215" s="222"/>
      <c r="C215" s="222"/>
      <c r="D215" s="222"/>
      <c r="E215" s="222"/>
      <c r="F215" s="222"/>
      <c r="G215" s="222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13.5" customHeight="1">
      <c r="A216" s="214"/>
      <c r="B216" s="222"/>
      <c r="C216" s="222"/>
      <c r="D216" s="222"/>
      <c r="E216" s="222"/>
      <c r="F216" s="222"/>
      <c r="G216" s="222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13.5" customHeight="1">
      <c r="A217" s="214"/>
      <c r="B217" s="222"/>
      <c r="C217" s="222"/>
      <c r="D217" s="222"/>
      <c r="E217" s="222"/>
      <c r="F217" s="222"/>
      <c r="G217" s="222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3.5" customHeight="1">
      <c r="A218" s="214"/>
      <c r="B218" s="222"/>
      <c r="C218" s="222"/>
      <c r="D218" s="222"/>
      <c r="E218" s="222"/>
      <c r="F218" s="222"/>
      <c r="G218" s="222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3.5" customHeight="1">
      <c r="A219" s="214"/>
      <c r="B219" s="222"/>
      <c r="C219" s="222"/>
      <c r="D219" s="222"/>
      <c r="E219" s="222"/>
      <c r="F219" s="222"/>
      <c r="G219" s="222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3.5" customHeight="1">
      <c r="A220" s="214"/>
      <c r="B220" s="222"/>
      <c r="C220" s="222"/>
      <c r="D220" s="222"/>
      <c r="E220" s="222"/>
      <c r="F220" s="222"/>
      <c r="G220" s="222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3.5" customHeight="1">
      <c r="A221" s="214"/>
      <c r="B221" s="222"/>
      <c r="C221" s="222"/>
      <c r="D221" s="222"/>
      <c r="E221" s="222"/>
      <c r="F221" s="222"/>
      <c r="G221" s="222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13.5" customHeight="1">
      <c r="A222" s="214"/>
      <c r="B222" s="222"/>
      <c r="C222" s="222"/>
      <c r="D222" s="222"/>
      <c r="E222" s="222"/>
      <c r="F222" s="222"/>
      <c r="G222" s="222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13.5" customHeight="1">
      <c r="A223" s="214"/>
      <c r="B223" s="222"/>
      <c r="C223" s="222"/>
      <c r="D223" s="222"/>
      <c r="E223" s="222"/>
      <c r="F223" s="222"/>
      <c r="G223" s="222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13.5" customHeight="1">
      <c r="A224" s="214"/>
      <c r="B224" s="222"/>
      <c r="C224" s="222"/>
      <c r="D224" s="222"/>
      <c r="E224" s="222"/>
      <c r="F224" s="222"/>
      <c r="G224" s="222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3.5" customHeight="1">
      <c r="A225" s="214"/>
      <c r="B225" s="222"/>
      <c r="C225" s="222"/>
      <c r="D225" s="222"/>
      <c r="E225" s="222"/>
      <c r="F225" s="222"/>
      <c r="G225" s="222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3.5" customHeight="1">
      <c r="A226" s="214"/>
      <c r="B226" s="222"/>
      <c r="C226" s="222"/>
      <c r="D226" s="222"/>
      <c r="E226" s="222"/>
      <c r="F226" s="222"/>
      <c r="G226" s="222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3.5" customHeight="1">
      <c r="A227" s="214"/>
      <c r="B227" s="222"/>
      <c r="C227" s="222"/>
      <c r="D227" s="222"/>
      <c r="E227" s="222"/>
      <c r="F227" s="222"/>
      <c r="G227" s="222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3.5" customHeight="1">
      <c r="A228" s="214"/>
      <c r="B228" s="222"/>
      <c r="C228" s="222"/>
      <c r="D228" s="222"/>
      <c r="E228" s="222"/>
      <c r="F228" s="222"/>
      <c r="G228" s="222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3.5" customHeight="1">
      <c r="A229" s="214"/>
      <c r="B229" s="222"/>
      <c r="C229" s="222"/>
      <c r="D229" s="222"/>
      <c r="E229" s="222"/>
      <c r="F229" s="222"/>
      <c r="G229" s="222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3.5" customHeight="1">
      <c r="A230" s="214"/>
      <c r="B230" s="222"/>
      <c r="C230" s="222"/>
      <c r="D230" s="222"/>
      <c r="E230" s="222"/>
      <c r="F230" s="222"/>
      <c r="G230" s="222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3.5" customHeight="1">
      <c r="A231" s="214"/>
      <c r="B231" s="222"/>
      <c r="C231" s="222"/>
      <c r="D231" s="222"/>
      <c r="E231" s="222"/>
      <c r="F231" s="222"/>
      <c r="G231" s="222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3.5" customHeight="1">
      <c r="A232" s="214"/>
      <c r="B232" s="222"/>
      <c r="C232" s="222"/>
      <c r="D232" s="222"/>
      <c r="E232" s="222"/>
      <c r="F232" s="222"/>
      <c r="G232" s="222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3.5" customHeight="1">
      <c r="A233" s="214"/>
      <c r="B233" s="222"/>
      <c r="C233" s="222"/>
      <c r="D233" s="222"/>
      <c r="E233" s="222"/>
      <c r="F233" s="222"/>
      <c r="G233" s="222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3.5" customHeight="1">
      <c r="A234" s="214"/>
      <c r="B234" s="222"/>
      <c r="C234" s="222"/>
      <c r="D234" s="222"/>
      <c r="E234" s="222"/>
      <c r="F234" s="222"/>
      <c r="G234" s="222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3.5" customHeight="1">
      <c r="A235" s="214"/>
      <c r="B235" s="222"/>
      <c r="C235" s="222"/>
      <c r="D235" s="222"/>
      <c r="E235" s="222"/>
      <c r="F235" s="222"/>
      <c r="G235" s="222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3.5" customHeight="1">
      <c r="A236" s="214"/>
      <c r="B236" s="222"/>
      <c r="C236" s="222"/>
      <c r="D236" s="222"/>
      <c r="E236" s="222"/>
      <c r="F236" s="222"/>
      <c r="G236" s="222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3.5" customHeight="1">
      <c r="A237" s="214"/>
      <c r="B237" s="222"/>
      <c r="C237" s="222"/>
      <c r="D237" s="222"/>
      <c r="E237" s="222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13.5" customHeight="1">
      <c r="A238" s="214"/>
      <c r="B238" s="222"/>
      <c r="C238" s="222"/>
      <c r="D238" s="222"/>
      <c r="E238" s="222"/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13.5" customHeight="1">
      <c r="A239" s="214"/>
      <c r="B239" s="222"/>
      <c r="C239" s="222"/>
      <c r="D239" s="222"/>
      <c r="E239" s="222"/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3.5" customHeight="1">
      <c r="A241" s="214"/>
      <c r="B241" s="222"/>
      <c r="C241" s="222"/>
      <c r="D241" s="222"/>
      <c r="E241" s="222"/>
      <c r="F241" s="222"/>
      <c r="G241" s="222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3.5" customHeight="1">
      <c r="A242" s="214"/>
      <c r="B242" s="222"/>
      <c r="C242" s="222"/>
      <c r="D242" s="222"/>
      <c r="E242" s="222"/>
      <c r="F242" s="222"/>
      <c r="G242" s="222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214"/>
      <c r="B249" s="222"/>
      <c r="C249" s="222"/>
      <c r="D249" s="222"/>
      <c r="E249" s="222"/>
      <c r="F249" s="222"/>
      <c r="G249" s="222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3.5" customHeight="1">
      <c r="A250" s="214"/>
      <c r="B250" s="222"/>
      <c r="C250" s="222"/>
      <c r="D250" s="222"/>
      <c r="E250" s="222"/>
      <c r="F250" s="222"/>
      <c r="G250" s="222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3.5" customHeight="1">
      <c r="A251" s="214"/>
      <c r="B251" s="222"/>
      <c r="C251" s="222"/>
      <c r="D251" s="222"/>
      <c r="E251" s="222"/>
      <c r="F251" s="222"/>
      <c r="G251" s="222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3.5" customHeight="1">
      <c r="A252" s="214"/>
      <c r="B252" s="222"/>
      <c r="C252" s="222"/>
      <c r="D252" s="222"/>
      <c r="E252" s="222"/>
      <c r="F252" s="222"/>
      <c r="G252" s="222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3.5" customHeight="1">
      <c r="A253" s="214"/>
      <c r="B253" s="222"/>
      <c r="C253" s="222"/>
      <c r="D253" s="222"/>
      <c r="E253" s="222"/>
      <c r="F253" s="222"/>
      <c r="G253" s="222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3.5" customHeight="1">
      <c r="A254" s="214"/>
      <c r="B254" s="222"/>
      <c r="C254" s="222"/>
      <c r="D254" s="222"/>
      <c r="E254" s="222"/>
      <c r="F254" s="222"/>
      <c r="G254" s="222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3.5" customHeight="1">
      <c r="A255" s="214"/>
      <c r="B255" s="222"/>
      <c r="C255" s="222"/>
      <c r="D255" s="222"/>
      <c r="E255" s="222"/>
      <c r="F255" s="222"/>
      <c r="G255" s="222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3.5" customHeight="1">
      <c r="A256" s="214"/>
      <c r="B256" s="222"/>
      <c r="C256" s="222"/>
      <c r="D256" s="222"/>
      <c r="E256" s="222"/>
      <c r="F256" s="222"/>
      <c r="G256" s="222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3.5" customHeight="1">
      <c r="A257" s="214"/>
      <c r="B257" s="222"/>
      <c r="C257" s="222"/>
      <c r="D257" s="222"/>
      <c r="E257" s="222"/>
      <c r="F257" s="222"/>
      <c r="G257" s="222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3.5" customHeight="1">
      <c r="A258" s="214"/>
      <c r="B258" s="222"/>
      <c r="C258" s="222"/>
      <c r="D258" s="222"/>
      <c r="E258" s="222"/>
      <c r="F258" s="222"/>
      <c r="G258" s="222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3.5" customHeight="1">
      <c r="A259" s="214"/>
      <c r="B259" s="222"/>
      <c r="C259" s="222"/>
      <c r="D259" s="222"/>
      <c r="E259" s="222"/>
      <c r="F259" s="222"/>
      <c r="G259" s="222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3.5" customHeight="1">
      <c r="A260" s="214"/>
      <c r="B260" s="222"/>
      <c r="C260" s="222"/>
      <c r="D260" s="222"/>
      <c r="E260" s="222"/>
      <c r="F260" s="222"/>
      <c r="G260" s="222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3.5" customHeight="1">
      <c r="A261" s="214"/>
      <c r="B261" s="222"/>
      <c r="C261" s="222"/>
      <c r="D261" s="222"/>
      <c r="E261" s="222"/>
      <c r="F261" s="222"/>
      <c r="G261" s="222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3.5" customHeight="1">
      <c r="A262" s="214"/>
      <c r="B262" s="222"/>
      <c r="C262" s="222"/>
      <c r="D262" s="222"/>
      <c r="E262" s="222"/>
      <c r="F262" s="222"/>
      <c r="G262" s="222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3.5" customHeight="1">
      <c r="A263" s="214"/>
      <c r="B263" s="222"/>
      <c r="C263" s="222"/>
      <c r="D263" s="222"/>
      <c r="E263" s="222"/>
      <c r="F263" s="222"/>
      <c r="G263" s="222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3.5" customHeight="1">
      <c r="A264" s="214"/>
      <c r="B264" s="222"/>
      <c r="C264" s="222"/>
      <c r="D264" s="222"/>
      <c r="E264" s="222"/>
      <c r="F264" s="222"/>
      <c r="G264" s="222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3.5" customHeight="1">
      <c r="A265" s="214"/>
      <c r="B265" s="222"/>
      <c r="C265" s="222"/>
      <c r="D265" s="222"/>
      <c r="E265" s="222"/>
      <c r="F265" s="222"/>
      <c r="G265" s="222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3.5" customHeight="1">
      <c r="A266" s="214"/>
      <c r="B266" s="222"/>
      <c r="C266" s="222"/>
      <c r="D266" s="222"/>
      <c r="E266" s="222"/>
      <c r="F266" s="222"/>
      <c r="G266" s="222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3.5" customHeight="1">
      <c r="A267" s="214"/>
      <c r="B267" s="222"/>
      <c r="C267" s="222"/>
      <c r="D267" s="222"/>
      <c r="E267" s="222"/>
      <c r="F267" s="222"/>
      <c r="G267" s="222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3.5" customHeight="1">
      <c r="A268" s="214"/>
      <c r="B268" s="222"/>
      <c r="C268" s="222"/>
      <c r="D268" s="222"/>
      <c r="E268" s="222"/>
      <c r="F268" s="222"/>
      <c r="G268" s="222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3.5" customHeight="1">
      <c r="A269" s="214"/>
      <c r="B269" s="222"/>
      <c r="C269" s="222"/>
      <c r="D269" s="222"/>
      <c r="E269" s="222"/>
      <c r="F269" s="222"/>
      <c r="G269" s="222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3.5" customHeight="1">
      <c r="A270" s="214"/>
      <c r="B270" s="222"/>
      <c r="C270" s="222"/>
      <c r="D270" s="222"/>
      <c r="E270" s="222"/>
      <c r="F270" s="222"/>
      <c r="G270" s="222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3.5" customHeight="1">
      <c r="A271" s="214"/>
      <c r="B271" s="222"/>
      <c r="C271" s="222"/>
      <c r="D271" s="222"/>
      <c r="E271" s="222"/>
      <c r="F271" s="222"/>
      <c r="G271" s="222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3.5" customHeight="1">
      <c r="A272" s="214"/>
      <c r="B272" s="222"/>
      <c r="C272" s="222"/>
      <c r="D272" s="222"/>
      <c r="E272" s="222"/>
      <c r="F272" s="222"/>
      <c r="G272" s="222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3.5" customHeight="1">
      <c r="A273" s="214"/>
      <c r="B273" s="222"/>
      <c r="C273" s="222"/>
      <c r="D273" s="222"/>
      <c r="E273" s="222"/>
      <c r="F273" s="222"/>
      <c r="G273" s="222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3.5" customHeight="1">
      <c r="A274" s="214"/>
      <c r="B274" s="222"/>
      <c r="C274" s="222"/>
      <c r="D274" s="222"/>
      <c r="E274" s="222"/>
      <c r="F274" s="222"/>
      <c r="G274" s="222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3.5" customHeight="1">
      <c r="A275" s="214"/>
      <c r="B275" s="222"/>
      <c r="C275" s="222"/>
      <c r="D275" s="222"/>
      <c r="E275" s="222"/>
      <c r="F275" s="222"/>
      <c r="G275" s="222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3.5" customHeight="1">
      <c r="A276" s="214"/>
      <c r="B276" s="222"/>
      <c r="C276" s="222"/>
      <c r="D276" s="222"/>
      <c r="E276" s="222"/>
      <c r="F276" s="222"/>
      <c r="G276" s="222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3.5" customHeight="1">
      <c r="A277" s="214"/>
      <c r="B277" s="222"/>
      <c r="C277" s="222"/>
      <c r="D277" s="222"/>
      <c r="E277" s="222"/>
      <c r="F277" s="222"/>
      <c r="G277" s="222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3.5" customHeight="1">
      <c r="A278" s="214"/>
      <c r="B278" s="222"/>
      <c r="C278" s="222"/>
      <c r="D278" s="222"/>
      <c r="E278" s="222"/>
      <c r="F278" s="222"/>
      <c r="G278" s="222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3.5" customHeight="1">
      <c r="A279" s="214"/>
      <c r="B279" s="222"/>
      <c r="C279" s="222"/>
      <c r="D279" s="222"/>
      <c r="E279" s="222"/>
      <c r="F279" s="222"/>
      <c r="G279" s="222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3.5" customHeight="1">
      <c r="A280" s="214"/>
      <c r="B280" s="222"/>
      <c r="C280" s="222"/>
      <c r="D280" s="222"/>
      <c r="E280" s="222"/>
      <c r="F280" s="222"/>
      <c r="G280" s="222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3.5" customHeight="1">
      <c r="A281" s="214"/>
      <c r="B281" s="222"/>
      <c r="C281" s="222"/>
      <c r="D281" s="222"/>
      <c r="E281" s="222"/>
      <c r="F281" s="222"/>
      <c r="G281" s="222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3.5" customHeight="1">
      <c r="A282" s="214"/>
      <c r="B282" s="222"/>
      <c r="C282" s="222"/>
      <c r="D282" s="222"/>
      <c r="E282" s="222"/>
      <c r="F282" s="222"/>
      <c r="G282" s="222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3.5" customHeight="1">
      <c r="A283" s="214"/>
      <c r="B283" s="222"/>
      <c r="C283" s="222"/>
      <c r="D283" s="222"/>
      <c r="E283" s="222"/>
      <c r="F283" s="222"/>
      <c r="G283" s="222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3.5" customHeight="1">
      <c r="A284" s="214"/>
      <c r="B284" s="222"/>
      <c r="C284" s="222"/>
      <c r="D284" s="222"/>
      <c r="E284" s="222"/>
      <c r="F284" s="222"/>
      <c r="G284" s="222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3.5" customHeight="1">
      <c r="A285" s="214"/>
      <c r="B285" s="222"/>
      <c r="C285" s="222"/>
      <c r="D285" s="222"/>
      <c r="E285" s="222"/>
      <c r="F285" s="222"/>
      <c r="G285" s="222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3.5" customHeight="1">
      <c r="A286" s="214"/>
      <c r="B286" s="222"/>
      <c r="C286" s="222"/>
      <c r="D286" s="222"/>
      <c r="E286" s="222"/>
      <c r="F286" s="222"/>
      <c r="G286" s="222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3.5" customHeight="1">
      <c r="A287" s="214"/>
      <c r="B287" s="222"/>
      <c r="C287" s="222"/>
      <c r="D287" s="222"/>
      <c r="E287" s="222"/>
      <c r="F287" s="222"/>
      <c r="G287" s="222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3.5" customHeight="1">
      <c r="A288" s="214"/>
      <c r="B288" s="222"/>
      <c r="C288" s="222"/>
      <c r="D288" s="222"/>
      <c r="E288" s="222"/>
      <c r="F288" s="222"/>
      <c r="G288" s="222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3.5" customHeight="1">
      <c r="A289" s="214"/>
      <c r="B289" s="222"/>
      <c r="C289" s="222"/>
      <c r="D289" s="222"/>
      <c r="E289" s="222"/>
      <c r="F289" s="222"/>
      <c r="G289" s="222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3.5" customHeight="1">
      <c r="A290" s="214"/>
      <c r="B290" s="222"/>
      <c r="C290" s="222"/>
      <c r="D290" s="222"/>
      <c r="E290" s="222"/>
      <c r="F290" s="222"/>
      <c r="G290" s="222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3.5" customHeight="1">
      <c r="A291" s="214"/>
      <c r="B291" s="222"/>
      <c r="C291" s="222"/>
      <c r="D291" s="222"/>
      <c r="E291" s="222"/>
      <c r="F291" s="222"/>
      <c r="G291" s="222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3.5" customHeight="1">
      <c r="A292" s="214"/>
      <c r="B292" s="222"/>
      <c r="C292" s="222"/>
      <c r="D292" s="222"/>
      <c r="E292" s="222"/>
      <c r="F292" s="222"/>
      <c r="G292" s="222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3.5" customHeight="1">
      <c r="A293" s="214"/>
      <c r="B293" s="222"/>
      <c r="C293" s="222"/>
      <c r="D293" s="222"/>
      <c r="E293" s="222"/>
      <c r="F293" s="222"/>
      <c r="G293" s="222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3.5" customHeight="1">
      <c r="A294" s="214"/>
      <c r="B294" s="222"/>
      <c r="C294" s="222"/>
      <c r="D294" s="222"/>
      <c r="E294" s="222"/>
      <c r="F294" s="222"/>
      <c r="G294" s="222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3.5" customHeight="1">
      <c r="A295" s="214"/>
      <c r="B295" s="222"/>
      <c r="C295" s="222"/>
      <c r="D295" s="222"/>
      <c r="E295" s="222"/>
      <c r="F295" s="222"/>
      <c r="G295" s="222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3.5" customHeight="1">
      <c r="A296" s="214"/>
      <c r="B296" s="222"/>
      <c r="C296" s="222"/>
      <c r="D296" s="222"/>
      <c r="E296" s="222"/>
      <c r="F296" s="222"/>
      <c r="G296" s="222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3.5" customHeight="1">
      <c r="A297" s="214"/>
      <c r="B297" s="222"/>
      <c r="C297" s="222"/>
      <c r="D297" s="222"/>
      <c r="E297" s="222"/>
      <c r="F297" s="222"/>
      <c r="G297" s="222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3.5" customHeight="1">
      <c r="A298" s="214"/>
      <c r="B298" s="222"/>
      <c r="C298" s="222"/>
      <c r="D298" s="222"/>
      <c r="E298" s="222"/>
      <c r="F298" s="222"/>
      <c r="G298" s="222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3.5" customHeight="1">
      <c r="A299" s="214"/>
      <c r="B299" s="222"/>
      <c r="C299" s="222"/>
      <c r="D299" s="222"/>
      <c r="E299" s="222"/>
      <c r="F299" s="222"/>
      <c r="G299" s="222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3.5" customHeight="1">
      <c r="A300" s="214"/>
      <c r="B300" s="222"/>
      <c r="C300" s="222"/>
      <c r="D300" s="222"/>
      <c r="E300" s="222"/>
      <c r="F300" s="222"/>
      <c r="G300" s="222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3.5" customHeight="1">
      <c r="A301" s="214"/>
      <c r="B301" s="222"/>
      <c r="C301" s="222"/>
      <c r="D301" s="222"/>
      <c r="E301" s="222"/>
      <c r="F301" s="222"/>
      <c r="G301" s="222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3.5" customHeight="1">
      <c r="A302" s="214"/>
      <c r="B302" s="222"/>
      <c r="C302" s="222"/>
      <c r="D302" s="222"/>
      <c r="E302" s="222"/>
      <c r="F302" s="222"/>
      <c r="G302" s="222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3.5" customHeight="1">
      <c r="A303" s="214"/>
      <c r="B303" s="222"/>
      <c r="C303" s="222"/>
      <c r="D303" s="222"/>
      <c r="E303" s="222"/>
      <c r="F303" s="222"/>
      <c r="G303" s="222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3.5" customHeight="1">
      <c r="A304" s="214"/>
      <c r="B304" s="222"/>
      <c r="C304" s="222"/>
      <c r="D304" s="222"/>
      <c r="E304" s="222"/>
      <c r="F304" s="222"/>
      <c r="G304" s="222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3.5" customHeight="1">
      <c r="A305" s="214"/>
      <c r="B305" s="222"/>
      <c r="C305" s="222"/>
      <c r="D305" s="222"/>
      <c r="E305" s="222"/>
      <c r="F305" s="222"/>
      <c r="G305" s="222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3.5" customHeight="1">
      <c r="A306" s="214"/>
      <c r="B306" s="222"/>
      <c r="C306" s="222"/>
      <c r="D306" s="222"/>
      <c r="E306" s="222"/>
      <c r="F306" s="222"/>
      <c r="G306" s="222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3.5" customHeight="1">
      <c r="A307" s="214"/>
      <c r="B307" s="222"/>
      <c r="C307" s="222"/>
      <c r="D307" s="222"/>
      <c r="E307" s="222"/>
      <c r="F307" s="222"/>
      <c r="G307" s="222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3.5" customHeight="1">
      <c r="A308" s="214"/>
      <c r="B308" s="222"/>
      <c r="C308" s="222"/>
      <c r="D308" s="222"/>
      <c r="E308" s="222"/>
      <c r="F308" s="222"/>
      <c r="G308" s="222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3.5" customHeight="1">
      <c r="A309" s="214"/>
      <c r="B309" s="222"/>
      <c r="C309" s="222"/>
      <c r="D309" s="222"/>
      <c r="E309" s="222"/>
      <c r="F309" s="222"/>
      <c r="G309" s="222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3.5" customHeight="1">
      <c r="A310" s="214"/>
      <c r="B310" s="222"/>
      <c r="C310" s="222"/>
      <c r="D310" s="222"/>
      <c r="E310" s="222"/>
      <c r="F310" s="222"/>
      <c r="G310" s="222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3.5" customHeight="1">
      <c r="A311" s="214"/>
      <c r="B311" s="222"/>
      <c r="C311" s="222"/>
      <c r="D311" s="222"/>
      <c r="E311" s="222"/>
      <c r="F311" s="222"/>
      <c r="G311" s="222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3.5" customHeight="1">
      <c r="A312" s="214"/>
      <c r="B312" s="222"/>
      <c r="C312" s="222"/>
      <c r="D312" s="222"/>
      <c r="E312" s="222"/>
      <c r="F312" s="222"/>
      <c r="G312" s="222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3.5" customHeight="1">
      <c r="A313" s="214"/>
      <c r="B313" s="222"/>
      <c r="C313" s="222"/>
      <c r="D313" s="222"/>
      <c r="E313" s="222"/>
      <c r="F313" s="222"/>
      <c r="G313" s="222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3.5" customHeight="1">
      <c r="A314" s="214"/>
      <c r="B314" s="222"/>
      <c r="C314" s="222"/>
      <c r="D314" s="222"/>
      <c r="E314" s="222"/>
      <c r="F314" s="222"/>
      <c r="G314" s="222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3.5" customHeight="1">
      <c r="A315" s="214"/>
      <c r="B315" s="222"/>
      <c r="C315" s="222"/>
      <c r="D315" s="222"/>
      <c r="E315" s="222"/>
      <c r="F315" s="222"/>
      <c r="G315" s="222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3.5" customHeight="1">
      <c r="A316" s="214"/>
      <c r="B316" s="222"/>
      <c r="C316" s="222"/>
      <c r="D316" s="222"/>
      <c r="E316" s="222"/>
      <c r="F316" s="222"/>
      <c r="G316" s="222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3.5" customHeight="1">
      <c r="A317" s="214"/>
      <c r="B317" s="222"/>
      <c r="C317" s="222"/>
      <c r="D317" s="222"/>
      <c r="E317" s="222"/>
      <c r="F317" s="222"/>
      <c r="G317" s="222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3.5" customHeight="1">
      <c r="A318" s="214"/>
      <c r="B318" s="222"/>
      <c r="C318" s="222"/>
      <c r="D318" s="222"/>
      <c r="E318" s="222"/>
      <c r="F318" s="222"/>
      <c r="G318" s="222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3.5" customHeight="1">
      <c r="A319" s="214"/>
      <c r="B319" s="222"/>
      <c r="C319" s="222"/>
      <c r="D319" s="222"/>
      <c r="E319" s="222"/>
      <c r="F319" s="222"/>
      <c r="G319" s="222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3.5" customHeight="1">
      <c r="A320" s="214"/>
      <c r="B320" s="222"/>
      <c r="C320" s="222"/>
      <c r="D320" s="222"/>
      <c r="E320" s="222"/>
      <c r="F320" s="222"/>
      <c r="G320" s="222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3.5" customHeight="1">
      <c r="A321" s="214"/>
      <c r="B321" s="222"/>
      <c r="C321" s="222"/>
      <c r="D321" s="222"/>
      <c r="E321" s="222"/>
      <c r="F321" s="222"/>
      <c r="G321" s="222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3.5" customHeight="1">
      <c r="A322" s="214"/>
      <c r="B322" s="222"/>
      <c r="C322" s="222"/>
      <c r="D322" s="222"/>
      <c r="E322" s="222"/>
      <c r="F322" s="222"/>
      <c r="G322" s="222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3.5" customHeight="1">
      <c r="A323" s="214"/>
      <c r="B323" s="222"/>
      <c r="C323" s="222"/>
      <c r="D323" s="222"/>
      <c r="E323" s="222"/>
      <c r="F323" s="222"/>
      <c r="G323" s="222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3.5" customHeight="1">
      <c r="A324" s="214"/>
      <c r="B324" s="222"/>
      <c r="C324" s="222"/>
      <c r="D324" s="222"/>
      <c r="E324" s="222"/>
      <c r="F324" s="222"/>
      <c r="G324" s="222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3.5" customHeight="1">
      <c r="A325" s="214"/>
      <c r="B325" s="222"/>
      <c r="C325" s="222"/>
      <c r="D325" s="222"/>
      <c r="E325" s="222"/>
      <c r="F325" s="222"/>
      <c r="G325" s="222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3.5" customHeight="1">
      <c r="A326" s="214"/>
      <c r="B326" s="222"/>
      <c r="C326" s="222"/>
      <c r="D326" s="222"/>
      <c r="E326" s="222"/>
      <c r="F326" s="222"/>
      <c r="G326" s="222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3.5" customHeight="1">
      <c r="A327" s="214"/>
      <c r="B327" s="222"/>
      <c r="C327" s="222"/>
      <c r="D327" s="222"/>
      <c r="E327" s="222"/>
      <c r="F327" s="222"/>
      <c r="G327" s="222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3.5" customHeight="1">
      <c r="A328" s="214"/>
      <c r="B328" s="222"/>
      <c r="C328" s="222"/>
      <c r="D328" s="222"/>
      <c r="E328" s="222"/>
      <c r="F328" s="222"/>
      <c r="G328" s="222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3.5" customHeight="1">
      <c r="A329" s="214"/>
      <c r="B329" s="222"/>
      <c r="C329" s="222"/>
      <c r="D329" s="222"/>
      <c r="E329" s="222"/>
      <c r="F329" s="222"/>
      <c r="G329" s="222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3.5" customHeight="1">
      <c r="A330" s="214"/>
      <c r="B330" s="222"/>
      <c r="C330" s="222"/>
      <c r="D330" s="222"/>
      <c r="E330" s="222"/>
      <c r="F330" s="222"/>
      <c r="G330" s="222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3.5" customHeight="1">
      <c r="A331" s="214"/>
      <c r="B331" s="222"/>
      <c r="C331" s="222"/>
      <c r="D331" s="222"/>
      <c r="E331" s="222"/>
      <c r="F331" s="222"/>
      <c r="G331" s="222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3.5" customHeight="1">
      <c r="A332" s="214"/>
      <c r="B332" s="222"/>
      <c r="C332" s="222"/>
      <c r="D332" s="222"/>
      <c r="E332" s="222"/>
      <c r="F332" s="222"/>
      <c r="G332" s="222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3.5" customHeight="1">
      <c r="A333" s="214"/>
      <c r="B333" s="222"/>
      <c r="C333" s="222"/>
      <c r="D333" s="222"/>
      <c r="E333" s="222"/>
      <c r="F333" s="222"/>
      <c r="G333" s="222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3.5" customHeight="1">
      <c r="A334" s="214"/>
      <c r="B334" s="222"/>
      <c r="C334" s="222"/>
      <c r="D334" s="222"/>
      <c r="E334" s="222"/>
      <c r="F334" s="222"/>
      <c r="G334" s="222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3.5" customHeight="1">
      <c r="A335" s="214"/>
      <c r="B335" s="222"/>
      <c r="C335" s="222"/>
      <c r="D335" s="222"/>
      <c r="E335" s="222"/>
      <c r="F335" s="222"/>
      <c r="G335" s="222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3.5" customHeight="1">
      <c r="A336" s="214"/>
      <c r="B336" s="222"/>
      <c r="C336" s="222"/>
      <c r="D336" s="222"/>
      <c r="E336" s="222"/>
      <c r="F336" s="222"/>
      <c r="G336" s="222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3.5" customHeight="1">
      <c r="A337" s="214"/>
      <c r="B337" s="222"/>
      <c r="C337" s="222"/>
      <c r="D337" s="222"/>
      <c r="E337" s="222"/>
      <c r="F337" s="222"/>
      <c r="G337" s="222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3.5" customHeight="1">
      <c r="A338" s="214"/>
      <c r="B338" s="222"/>
      <c r="C338" s="222"/>
      <c r="D338" s="222"/>
      <c r="E338" s="222"/>
      <c r="F338" s="222"/>
      <c r="G338" s="222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3.5" customHeight="1">
      <c r="A339" s="214"/>
      <c r="B339" s="222"/>
      <c r="C339" s="222"/>
      <c r="D339" s="222"/>
      <c r="E339" s="222"/>
      <c r="F339" s="222"/>
      <c r="G339" s="222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3.5" customHeight="1">
      <c r="A340" s="214"/>
      <c r="B340" s="222"/>
      <c r="C340" s="222"/>
      <c r="D340" s="222"/>
      <c r="E340" s="222"/>
      <c r="F340" s="222"/>
      <c r="G340" s="222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3.5" customHeight="1">
      <c r="A341" s="214"/>
      <c r="B341" s="222"/>
      <c r="C341" s="222"/>
      <c r="D341" s="222"/>
      <c r="E341" s="222"/>
      <c r="F341" s="222"/>
      <c r="G341" s="222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3.5" customHeight="1">
      <c r="A342" s="214"/>
      <c r="B342" s="222"/>
      <c r="C342" s="222"/>
      <c r="D342" s="222"/>
      <c r="E342" s="222"/>
      <c r="F342" s="222"/>
      <c r="G342" s="222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3.5" customHeight="1">
      <c r="A343" s="214"/>
      <c r="B343" s="222"/>
      <c r="C343" s="222"/>
      <c r="D343" s="222"/>
      <c r="E343" s="222"/>
      <c r="F343" s="222"/>
      <c r="G343" s="222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3.5" customHeight="1">
      <c r="A344" s="214"/>
      <c r="B344" s="222"/>
      <c r="C344" s="222"/>
      <c r="D344" s="222"/>
      <c r="E344" s="222"/>
      <c r="F344" s="222"/>
      <c r="G344" s="222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3.5" customHeight="1">
      <c r="A345" s="214"/>
      <c r="B345" s="222"/>
      <c r="C345" s="222"/>
      <c r="D345" s="222"/>
      <c r="E345" s="222"/>
      <c r="F345" s="222"/>
      <c r="G345" s="222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3.5" customHeight="1">
      <c r="A346" s="214"/>
      <c r="B346" s="222"/>
      <c r="C346" s="222"/>
      <c r="D346" s="222"/>
      <c r="E346" s="222"/>
      <c r="F346" s="222"/>
      <c r="G346" s="222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3.5" customHeight="1">
      <c r="A347" s="214"/>
      <c r="B347" s="222"/>
      <c r="C347" s="222"/>
      <c r="D347" s="222"/>
      <c r="E347" s="222"/>
      <c r="F347" s="222"/>
      <c r="G347" s="222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3.5" customHeight="1">
      <c r="A348" s="214"/>
      <c r="B348" s="222"/>
      <c r="C348" s="222"/>
      <c r="D348" s="222"/>
      <c r="E348" s="222"/>
      <c r="F348" s="222"/>
      <c r="G348" s="222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3.5" customHeight="1">
      <c r="A349" s="214"/>
      <c r="B349" s="222"/>
      <c r="C349" s="222"/>
      <c r="D349" s="222"/>
      <c r="E349" s="222"/>
      <c r="F349" s="222"/>
      <c r="G349" s="222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3.5" customHeight="1">
      <c r="A350" s="214"/>
      <c r="B350" s="222"/>
      <c r="C350" s="222"/>
      <c r="D350" s="222"/>
      <c r="E350" s="222"/>
      <c r="F350" s="222"/>
      <c r="G350" s="222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3.5" customHeight="1">
      <c r="A351" s="214"/>
      <c r="B351" s="222"/>
      <c r="C351" s="222"/>
      <c r="D351" s="222"/>
      <c r="E351" s="222"/>
      <c r="F351" s="222"/>
      <c r="G351" s="222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3.5" customHeight="1">
      <c r="A352" s="214"/>
      <c r="B352" s="222"/>
      <c r="C352" s="222"/>
      <c r="D352" s="222"/>
      <c r="E352" s="222"/>
      <c r="F352" s="222"/>
      <c r="G352" s="222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3.5" customHeight="1">
      <c r="A353" s="214"/>
      <c r="B353" s="222"/>
      <c r="C353" s="222"/>
      <c r="D353" s="222"/>
      <c r="E353" s="222"/>
      <c r="F353" s="222"/>
      <c r="G353" s="222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3.5" customHeight="1">
      <c r="A354" s="214"/>
      <c r="B354" s="222"/>
      <c r="C354" s="222"/>
      <c r="D354" s="222"/>
      <c r="E354" s="222"/>
      <c r="F354" s="222"/>
      <c r="G354" s="222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3.5" customHeight="1">
      <c r="A355" s="214"/>
      <c r="B355" s="222"/>
      <c r="C355" s="222"/>
      <c r="D355" s="222"/>
      <c r="E355" s="222"/>
      <c r="F355" s="222"/>
      <c r="G355" s="222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3.5" customHeight="1">
      <c r="A356" s="214"/>
      <c r="B356" s="222"/>
      <c r="C356" s="222"/>
      <c r="D356" s="222"/>
      <c r="E356" s="222"/>
      <c r="F356" s="222"/>
      <c r="G356" s="222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3.5" customHeight="1">
      <c r="A357" s="214"/>
      <c r="B357" s="222"/>
      <c r="C357" s="222"/>
      <c r="D357" s="222"/>
      <c r="E357" s="222"/>
      <c r="F357" s="222"/>
      <c r="G357" s="222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3.5" customHeight="1">
      <c r="A358" s="214"/>
      <c r="B358" s="222"/>
      <c r="C358" s="222"/>
      <c r="D358" s="222"/>
      <c r="E358" s="222"/>
      <c r="F358" s="222"/>
      <c r="G358" s="222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3.5" customHeight="1">
      <c r="A359" s="214"/>
      <c r="B359" s="222"/>
      <c r="C359" s="222"/>
      <c r="D359" s="222"/>
      <c r="E359" s="222"/>
      <c r="F359" s="222"/>
      <c r="G359" s="222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3.5" customHeight="1">
      <c r="A360" s="214"/>
      <c r="B360" s="222"/>
      <c r="C360" s="222"/>
      <c r="D360" s="222"/>
      <c r="E360" s="222"/>
      <c r="F360" s="222"/>
      <c r="G360" s="222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3.5" customHeight="1">
      <c r="A361" s="214"/>
      <c r="B361" s="222"/>
      <c r="C361" s="222"/>
      <c r="D361" s="222"/>
      <c r="E361" s="222"/>
      <c r="F361" s="222"/>
      <c r="G361" s="222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3.5" customHeight="1">
      <c r="A362" s="214"/>
      <c r="B362" s="222"/>
      <c r="C362" s="222"/>
      <c r="D362" s="222"/>
      <c r="E362" s="222"/>
      <c r="F362" s="222"/>
      <c r="G362" s="222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3.5" customHeight="1">
      <c r="A363" s="214"/>
      <c r="B363" s="222"/>
      <c r="C363" s="222"/>
      <c r="D363" s="222"/>
      <c r="E363" s="222"/>
      <c r="F363" s="222"/>
      <c r="G363" s="222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3.5" customHeight="1">
      <c r="A364" s="214"/>
      <c r="B364" s="222"/>
      <c r="C364" s="222"/>
      <c r="D364" s="222"/>
      <c r="E364" s="222"/>
      <c r="F364" s="222"/>
      <c r="G364" s="222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3.5" customHeight="1">
      <c r="A365" s="214"/>
      <c r="B365" s="222"/>
      <c r="C365" s="222"/>
      <c r="D365" s="222"/>
      <c r="E365" s="222"/>
      <c r="F365" s="222"/>
      <c r="G365" s="222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3.5" customHeight="1">
      <c r="A366" s="214"/>
      <c r="B366" s="222"/>
      <c r="C366" s="222"/>
      <c r="D366" s="222"/>
      <c r="E366" s="222"/>
      <c r="F366" s="222"/>
      <c r="G366" s="222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3.5" customHeight="1">
      <c r="A367" s="214"/>
      <c r="B367" s="222"/>
      <c r="C367" s="222"/>
      <c r="D367" s="222"/>
      <c r="E367" s="222"/>
      <c r="F367" s="222"/>
      <c r="G367" s="222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3.5" customHeight="1">
      <c r="A368" s="214"/>
      <c r="B368" s="222"/>
      <c r="C368" s="222"/>
      <c r="D368" s="222"/>
      <c r="E368" s="222"/>
      <c r="F368" s="222"/>
      <c r="G368" s="222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3.5" customHeight="1">
      <c r="A369" s="214"/>
      <c r="B369" s="222"/>
      <c r="C369" s="222"/>
      <c r="D369" s="222"/>
      <c r="E369" s="222"/>
      <c r="F369" s="222"/>
      <c r="G369" s="222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3.5" customHeight="1">
      <c r="A370" s="214"/>
      <c r="B370" s="222"/>
      <c r="C370" s="222"/>
      <c r="D370" s="222"/>
      <c r="E370" s="222"/>
      <c r="F370" s="222"/>
      <c r="G370" s="222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3.5" customHeight="1">
      <c r="A371" s="214"/>
      <c r="B371" s="222"/>
      <c r="C371" s="222"/>
      <c r="D371" s="222"/>
      <c r="E371" s="222"/>
      <c r="F371" s="222"/>
      <c r="G371" s="222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3.5" customHeight="1">
      <c r="A372" s="214"/>
      <c r="B372" s="222"/>
      <c r="C372" s="222"/>
      <c r="D372" s="222"/>
      <c r="E372" s="222"/>
      <c r="F372" s="222"/>
      <c r="G372" s="222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3.5" customHeight="1">
      <c r="A373" s="214"/>
      <c r="B373" s="222"/>
      <c r="C373" s="222"/>
      <c r="D373" s="222"/>
      <c r="E373" s="222"/>
      <c r="F373" s="222"/>
      <c r="G373" s="222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3.5" customHeight="1">
      <c r="A374" s="214"/>
      <c r="B374" s="222"/>
      <c r="C374" s="222"/>
      <c r="D374" s="222"/>
      <c r="E374" s="222"/>
      <c r="F374" s="222"/>
      <c r="G374" s="222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3.5" customHeight="1">
      <c r="A375" s="214"/>
      <c r="B375" s="222"/>
      <c r="C375" s="222"/>
      <c r="D375" s="222"/>
      <c r="E375" s="222"/>
      <c r="F375" s="222"/>
      <c r="G375" s="222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3.5" customHeight="1">
      <c r="A376" s="214"/>
      <c r="B376" s="222"/>
      <c r="C376" s="222"/>
      <c r="D376" s="222"/>
      <c r="E376" s="222"/>
      <c r="F376" s="222"/>
      <c r="G376" s="222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3.5" customHeight="1">
      <c r="A377" s="214"/>
      <c r="B377" s="222"/>
      <c r="C377" s="222"/>
      <c r="D377" s="222"/>
      <c r="E377" s="222"/>
      <c r="F377" s="222"/>
      <c r="G377" s="222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3.5" customHeight="1">
      <c r="A378" s="214"/>
      <c r="B378" s="222"/>
      <c r="C378" s="222"/>
      <c r="D378" s="222"/>
      <c r="E378" s="222"/>
      <c r="F378" s="222"/>
      <c r="G378" s="222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3.5" customHeight="1">
      <c r="A379" s="214"/>
      <c r="B379" s="222"/>
      <c r="C379" s="222"/>
      <c r="D379" s="222"/>
      <c r="E379" s="222"/>
      <c r="F379" s="222"/>
      <c r="G379" s="222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3.5" customHeight="1">
      <c r="A380" s="214"/>
      <c r="B380" s="222"/>
      <c r="C380" s="222"/>
      <c r="D380" s="222"/>
      <c r="E380" s="222"/>
      <c r="F380" s="222"/>
      <c r="G380" s="222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3.5" customHeight="1">
      <c r="A381" s="214"/>
      <c r="B381" s="222"/>
      <c r="C381" s="222"/>
      <c r="D381" s="222"/>
      <c r="E381" s="222"/>
      <c r="F381" s="222"/>
      <c r="G381" s="222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3.5" customHeight="1">
      <c r="A382" s="214"/>
      <c r="B382" s="222"/>
      <c r="C382" s="222"/>
      <c r="D382" s="222"/>
      <c r="E382" s="222"/>
      <c r="F382" s="222"/>
      <c r="G382" s="222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3.5" customHeight="1">
      <c r="A383" s="214"/>
      <c r="B383" s="222"/>
      <c r="C383" s="222"/>
      <c r="D383" s="222"/>
      <c r="E383" s="222"/>
      <c r="F383" s="222"/>
      <c r="G383" s="222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3.5" customHeight="1">
      <c r="A384" s="214"/>
      <c r="B384" s="222"/>
      <c r="C384" s="222"/>
      <c r="D384" s="222"/>
      <c r="E384" s="222"/>
      <c r="F384" s="222"/>
      <c r="G384" s="222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3.5" customHeight="1">
      <c r="A385" s="214"/>
      <c r="B385" s="222"/>
      <c r="C385" s="222"/>
      <c r="D385" s="222"/>
      <c r="E385" s="222"/>
      <c r="F385" s="222"/>
      <c r="G385" s="222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3.5" customHeight="1">
      <c r="A386" s="214"/>
      <c r="B386" s="222"/>
      <c r="C386" s="222"/>
      <c r="D386" s="222"/>
      <c r="E386" s="222"/>
      <c r="F386" s="222"/>
      <c r="G386" s="222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3.5" customHeight="1">
      <c r="A387" s="214"/>
      <c r="B387" s="222"/>
      <c r="C387" s="222"/>
      <c r="D387" s="222"/>
      <c r="E387" s="222"/>
      <c r="F387" s="222"/>
      <c r="G387" s="222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3.5" customHeight="1">
      <c r="A388" s="214"/>
      <c r="B388" s="222"/>
      <c r="C388" s="222"/>
      <c r="D388" s="222"/>
      <c r="E388" s="222"/>
      <c r="F388" s="222"/>
      <c r="G388" s="222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3.5" customHeight="1">
      <c r="A389" s="214"/>
      <c r="B389" s="222"/>
      <c r="C389" s="222"/>
      <c r="D389" s="222"/>
      <c r="E389" s="222"/>
      <c r="F389" s="222"/>
      <c r="G389" s="222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3.5" customHeight="1">
      <c r="A390" s="214"/>
      <c r="B390" s="222"/>
      <c r="C390" s="222"/>
      <c r="D390" s="222"/>
      <c r="E390" s="222"/>
      <c r="F390" s="222"/>
      <c r="G390" s="222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3.5" customHeight="1">
      <c r="A391" s="214"/>
      <c r="B391" s="222"/>
      <c r="C391" s="222"/>
      <c r="D391" s="222"/>
      <c r="E391" s="222"/>
      <c r="F391" s="222"/>
      <c r="G391" s="222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3.5" customHeight="1">
      <c r="A392" s="214"/>
      <c r="B392" s="222"/>
      <c r="C392" s="222"/>
      <c r="D392" s="222"/>
      <c r="E392" s="222"/>
      <c r="F392" s="222"/>
      <c r="G392" s="222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3.5" customHeight="1">
      <c r="A393" s="214"/>
      <c r="B393" s="222"/>
      <c r="C393" s="222"/>
      <c r="D393" s="222"/>
      <c r="E393" s="222"/>
      <c r="F393" s="222"/>
      <c r="G393" s="222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3.5" customHeight="1">
      <c r="A394" s="214"/>
      <c r="B394" s="222"/>
      <c r="C394" s="222"/>
      <c r="D394" s="222"/>
      <c r="E394" s="222"/>
      <c r="F394" s="222"/>
      <c r="G394" s="222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3.5" customHeight="1">
      <c r="A395" s="214"/>
      <c r="B395" s="222"/>
      <c r="C395" s="222"/>
      <c r="D395" s="222"/>
      <c r="E395" s="222"/>
      <c r="F395" s="222"/>
      <c r="G395" s="222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3.5" customHeight="1">
      <c r="A396" s="214"/>
      <c r="B396" s="222"/>
      <c r="C396" s="222"/>
      <c r="D396" s="222"/>
      <c r="E396" s="222"/>
      <c r="F396" s="222"/>
      <c r="G396" s="222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3.5" customHeight="1">
      <c r="A397" s="214"/>
      <c r="B397" s="222"/>
      <c r="C397" s="222"/>
      <c r="D397" s="222"/>
      <c r="E397" s="222"/>
      <c r="F397" s="222"/>
      <c r="G397" s="222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3.5" customHeight="1">
      <c r="A398" s="214"/>
      <c r="B398" s="222"/>
      <c r="C398" s="222"/>
      <c r="D398" s="222"/>
      <c r="E398" s="222"/>
      <c r="F398" s="222"/>
      <c r="G398" s="222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3.5" customHeight="1">
      <c r="A399" s="214"/>
      <c r="B399" s="222"/>
      <c r="C399" s="222"/>
      <c r="D399" s="222"/>
      <c r="E399" s="222"/>
      <c r="F399" s="222"/>
      <c r="G399" s="222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3.5" customHeight="1">
      <c r="A400" s="214"/>
      <c r="B400" s="222"/>
      <c r="C400" s="222"/>
      <c r="D400" s="222"/>
      <c r="E400" s="222"/>
      <c r="F400" s="222"/>
      <c r="G400" s="222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3.5" customHeight="1">
      <c r="A401" s="214"/>
      <c r="B401" s="222"/>
      <c r="C401" s="222"/>
      <c r="D401" s="222"/>
      <c r="E401" s="222"/>
      <c r="F401" s="222"/>
      <c r="G401" s="222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3.5" customHeight="1">
      <c r="A402" s="214"/>
      <c r="B402" s="222"/>
      <c r="C402" s="222"/>
      <c r="D402" s="222"/>
      <c r="E402" s="222"/>
      <c r="F402" s="222"/>
      <c r="G402" s="222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3.5" customHeight="1">
      <c r="A403" s="214"/>
      <c r="B403" s="222"/>
      <c r="C403" s="222"/>
      <c r="D403" s="222"/>
      <c r="E403" s="222"/>
      <c r="F403" s="222"/>
      <c r="G403" s="222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3.5" customHeight="1">
      <c r="A404" s="214"/>
      <c r="B404" s="222"/>
      <c r="C404" s="222"/>
      <c r="D404" s="222"/>
      <c r="E404" s="222"/>
      <c r="F404" s="222"/>
      <c r="G404" s="222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3.5" customHeight="1">
      <c r="A405" s="214"/>
      <c r="B405" s="222"/>
      <c r="C405" s="222"/>
      <c r="D405" s="222"/>
      <c r="E405" s="222"/>
      <c r="F405" s="222"/>
      <c r="G405" s="222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3.5" customHeight="1">
      <c r="A406" s="214"/>
      <c r="B406" s="222"/>
      <c r="C406" s="222"/>
      <c r="D406" s="222"/>
      <c r="E406" s="222"/>
      <c r="F406" s="222"/>
      <c r="G406" s="222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3.5" customHeight="1">
      <c r="A407" s="214"/>
      <c r="B407" s="222"/>
      <c r="C407" s="222"/>
      <c r="D407" s="222"/>
      <c r="E407" s="222"/>
      <c r="F407" s="222"/>
      <c r="G407" s="222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3.5" customHeight="1">
      <c r="A408" s="214"/>
      <c r="B408" s="222"/>
      <c r="C408" s="222"/>
      <c r="D408" s="222"/>
      <c r="E408" s="222"/>
      <c r="F408" s="222"/>
      <c r="G408" s="222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3.5" customHeight="1">
      <c r="A409" s="214"/>
      <c r="B409" s="222"/>
      <c r="C409" s="222"/>
      <c r="D409" s="222"/>
      <c r="E409" s="222"/>
      <c r="F409" s="222"/>
      <c r="G409" s="222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3.5" customHeight="1">
      <c r="A410" s="214"/>
      <c r="B410" s="222"/>
      <c r="C410" s="222"/>
      <c r="D410" s="222"/>
      <c r="E410" s="222"/>
      <c r="F410" s="222"/>
      <c r="G410" s="222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3.5" customHeight="1">
      <c r="A411" s="214"/>
      <c r="B411" s="222"/>
      <c r="C411" s="222"/>
      <c r="D411" s="222"/>
      <c r="E411" s="222"/>
      <c r="F411" s="222"/>
      <c r="G411" s="222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3.5" customHeight="1">
      <c r="A412" s="214"/>
      <c r="B412" s="222"/>
      <c r="C412" s="222"/>
      <c r="D412" s="222"/>
      <c r="E412" s="222"/>
      <c r="F412" s="222"/>
      <c r="G412" s="222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3.5" customHeight="1">
      <c r="A413" s="214"/>
      <c r="B413" s="222"/>
      <c r="C413" s="222"/>
      <c r="D413" s="222"/>
      <c r="E413" s="222"/>
      <c r="F413" s="222"/>
      <c r="G413" s="222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3.5" customHeight="1">
      <c r="A414" s="214"/>
      <c r="B414" s="222"/>
      <c r="C414" s="222"/>
      <c r="D414" s="222"/>
      <c r="E414" s="222"/>
      <c r="F414" s="222"/>
      <c r="G414" s="222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3.5" customHeight="1">
      <c r="A415" s="214"/>
      <c r="B415" s="222"/>
      <c r="C415" s="222"/>
      <c r="D415" s="222"/>
      <c r="E415" s="222"/>
      <c r="F415" s="222"/>
      <c r="G415" s="222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3.5" customHeight="1">
      <c r="A416" s="214"/>
      <c r="B416" s="222"/>
      <c r="C416" s="222"/>
      <c r="D416" s="222"/>
      <c r="E416" s="222"/>
      <c r="F416" s="222"/>
      <c r="G416" s="222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3.5" customHeight="1">
      <c r="A417" s="214"/>
      <c r="B417" s="222"/>
      <c r="C417" s="222"/>
      <c r="D417" s="222"/>
      <c r="E417" s="222"/>
      <c r="F417" s="222"/>
      <c r="G417" s="222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3.5" customHeight="1">
      <c r="A418" s="214"/>
      <c r="B418" s="222"/>
      <c r="C418" s="222"/>
      <c r="D418" s="222"/>
      <c r="E418" s="222"/>
      <c r="F418" s="222"/>
      <c r="G418" s="222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3.5" customHeight="1">
      <c r="A419" s="214"/>
      <c r="B419" s="222"/>
      <c r="C419" s="222"/>
      <c r="D419" s="222"/>
      <c r="E419" s="222"/>
      <c r="F419" s="222"/>
      <c r="G419" s="222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3.5" customHeight="1">
      <c r="A420" s="214"/>
      <c r="B420" s="222"/>
      <c r="C420" s="222"/>
      <c r="D420" s="222"/>
      <c r="E420" s="222"/>
      <c r="F420" s="222"/>
      <c r="G420" s="222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3.5" customHeight="1">
      <c r="A421" s="214"/>
      <c r="B421" s="222"/>
      <c r="C421" s="222"/>
      <c r="D421" s="222"/>
      <c r="E421" s="222"/>
      <c r="F421" s="222"/>
      <c r="G421" s="222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3.5" customHeight="1">
      <c r="A422" s="214"/>
      <c r="B422" s="222"/>
      <c r="C422" s="222"/>
      <c r="D422" s="222"/>
      <c r="E422" s="222"/>
      <c r="F422" s="222"/>
      <c r="G422" s="222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3.5" customHeight="1">
      <c r="A423" s="214"/>
      <c r="B423" s="222"/>
      <c r="C423" s="222"/>
      <c r="D423" s="222"/>
      <c r="E423" s="222"/>
      <c r="F423" s="222"/>
      <c r="G423" s="222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3.5" customHeight="1">
      <c r="A424" s="214"/>
      <c r="B424" s="222"/>
      <c r="C424" s="222"/>
      <c r="D424" s="222"/>
      <c r="E424" s="222"/>
      <c r="F424" s="222"/>
      <c r="G424" s="222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3.5" customHeight="1">
      <c r="A425" s="214"/>
      <c r="B425" s="222"/>
      <c r="C425" s="222"/>
      <c r="D425" s="222"/>
      <c r="E425" s="222"/>
      <c r="F425" s="222"/>
      <c r="G425" s="222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3.5" customHeight="1">
      <c r="A426" s="214"/>
      <c r="B426" s="222"/>
      <c r="C426" s="222"/>
      <c r="D426" s="222"/>
      <c r="E426" s="222"/>
      <c r="F426" s="222"/>
      <c r="G426" s="222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3.5" customHeight="1">
      <c r="A427" s="214"/>
      <c r="B427" s="222"/>
      <c r="C427" s="222"/>
      <c r="D427" s="222"/>
      <c r="E427" s="222"/>
      <c r="F427" s="222"/>
      <c r="G427" s="222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3.5" customHeight="1">
      <c r="A428" s="214"/>
      <c r="B428" s="222"/>
      <c r="C428" s="222"/>
      <c r="D428" s="222"/>
      <c r="E428" s="222"/>
      <c r="F428" s="222"/>
      <c r="G428" s="222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3.5" customHeight="1">
      <c r="A429" s="214"/>
      <c r="B429" s="222"/>
      <c r="C429" s="222"/>
      <c r="D429" s="222"/>
      <c r="E429" s="222"/>
      <c r="F429" s="222"/>
      <c r="G429" s="222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3.5" customHeight="1">
      <c r="A430" s="214"/>
      <c r="B430" s="222"/>
      <c r="C430" s="222"/>
      <c r="D430" s="222"/>
      <c r="E430" s="222"/>
      <c r="F430" s="222"/>
      <c r="G430" s="222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3.5" customHeight="1">
      <c r="A431" s="214"/>
      <c r="B431" s="222"/>
      <c r="C431" s="222"/>
      <c r="D431" s="222"/>
      <c r="E431" s="222"/>
      <c r="F431" s="222"/>
      <c r="G431" s="222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3.5" customHeight="1">
      <c r="A432" s="214"/>
      <c r="B432" s="222"/>
      <c r="C432" s="222"/>
      <c r="D432" s="222"/>
      <c r="E432" s="222"/>
      <c r="F432" s="222"/>
      <c r="G432" s="222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3.5" customHeight="1">
      <c r="A433" s="214"/>
      <c r="B433" s="222"/>
      <c r="C433" s="222"/>
      <c r="D433" s="222"/>
      <c r="E433" s="222"/>
      <c r="F433" s="222"/>
      <c r="G433" s="222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3.5" customHeight="1">
      <c r="A434" s="214"/>
      <c r="B434" s="222"/>
      <c r="C434" s="222"/>
      <c r="D434" s="222"/>
      <c r="E434" s="222"/>
      <c r="F434" s="222"/>
      <c r="G434" s="222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3.5" customHeight="1">
      <c r="A435" s="214"/>
      <c r="B435" s="222"/>
      <c r="C435" s="222"/>
      <c r="D435" s="222"/>
      <c r="E435" s="222"/>
      <c r="F435" s="222"/>
      <c r="G435" s="222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3.5" customHeight="1">
      <c r="A436" s="214"/>
      <c r="B436" s="222"/>
      <c r="C436" s="222"/>
      <c r="D436" s="222"/>
      <c r="E436" s="222"/>
      <c r="F436" s="222"/>
      <c r="G436" s="222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3.5" customHeight="1">
      <c r="A437" s="214"/>
      <c r="B437" s="222"/>
      <c r="C437" s="222"/>
      <c r="D437" s="222"/>
      <c r="E437" s="222"/>
      <c r="F437" s="222"/>
      <c r="G437" s="222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3.5" customHeight="1">
      <c r="A438" s="214"/>
      <c r="B438" s="222"/>
      <c r="C438" s="222"/>
      <c r="D438" s="222"/>
      <c r="E438" s="222"/>
      <c r="F438" s="222"/>
      <c r="G438" s="222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3.5" customHeight="1">
      <c r="A439" s="214"/>
      <c r="B439" s="222"/>
      <c r="C439" s="222"/>
      <c r="D439" s="222"/>
      <c r="E439" s="222"/>
      <c r="F439" s="222"/>
      <c r="G439" s="222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3.5" customHeight="1">
      <c r="A440" s="214"/>
      <c r="B440" s="222"/>
      <c r="C440" s="222"/>
      <c r="D440" s="222"/>
      <c r="E440" s="222"/>
      <c r="F440" s="222"/>
      <c r="G440" s="222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3.5" customHeight="1">
      <c r="A441" s="214"/>
      <c r="B441" s="222"/>
      <c r="C441" s="222"/>
      <c r="D441" s="222"/>
      <c r="E441" s="222"/>
      <c r="F441" s="222"/>
      <c r="G441" s="222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3.5" customHeight="1">
      <c r="A442" s="214"/>
      <c r="B442" s="222"/>
      <c r="C442" s="222"/>
      <c r="D442" s="222"/>
      <c r="E442" s="222"/>
      <c r="F442" s="222"/>
      <c r="G442" s="222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3.5" customHeight="1">
      <c r="A443" s="214"/>
      <c r="B443" s="222"/>
      <c r="C443" s="222"/>
      <c r="D443" s="222"/>
      <c r="E443" s="222"/>
      <c r="F443" s="222"/>
      <c r="G443" s="222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3.5" customHeight="1">
      <c r="A444" s="214"/>
      <c r="B444" s="222"/>
      <c r="C444" s="222"/>
      <c r="D444" s="222"/>
      <c r="E444" s="222"/>
      <c r="F444" s="222"/>
      <c r="G444" s="222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3.5" customHeight="1">
      <c r="A445" s="214"/>
      <c r="B445" s="222"/>
      <c r="C445" s="222"/>
      <c r="D445" s="222"/>
      <c r="E445" s="222"/>
      <c r="F445" s="222"/>
      <c r="G445" s="222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3.5" customHeight="1">
      <c r="A446" s="214"/>
      <c r="B446" s="222"/>
      <c r="C446" s="222"/>
      <c r="D446" s="222"/>
      <c r="E446" s="222"/>
      <c r="F446" s="222"/>
      <c r="G446" s="222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3.5" customHeight="1">
      <c r="A447" s="214"/>
      <c r="B447" s="222"/>
      <c r="C447" s="222"/>
      <c r="D447" s="222"/>
      <c r="E447" s="222"/>
      <c r="F447" s="222"/>
      <c r="G447" s="222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3.5" customHeight="1">
      <c r="A448" s="214"/>
      <c r="B448" s="222"/>
      <c r="C448" s="222"/>
      <c r="D448" s="222"/>
      <c r="E448" s="222"/>
      <c r="F448" s="222"/>
      <c r="G448" s="222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3.5" customHeight="1">
      <c r="A449" s="214"/>
      <c r="B449" s="222"/>
      <c r="C449" s="222"/>
      <c r="D449" s="222"/>
      <c r="E449" s="222"/>
      <c r="F449" s="222"/>
      <c r="G449" s="222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3.5" customHeight="1">
      <c r="A450" s="214"/>
      <c r="B450" s="222"/>
      <c r="C450" s="222"/>
      <c r="D450" s="222"/>
      <c r="E450" s="222"/>
      <c r="F450" s="222"/>
      <c r="G450" s="222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3.5" customHeight="1">
      <c r="A451" s="214"/>
      <c r="B451" s="222"/>
      <c r="C451" s="222"/>
      <c r="D451" s="222"/>
      <c r="E451" s="222"/>
      <c r="F451" s="222"/>
      <c r="G451" s="222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3.5" customHeight="1">
      <c r="A452" s="214"/>
      <c r="B452" s="222"/>
      <c r="C452" s="222"/>
      <c r="D452" s="222"/>
      <c r="E452" s="222"/>
      <c r="F452" s="222"/>
      <c r="G452" s="222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3.5" customHeight="1">
      <c r="A453" s="214"/>
      <c r="B453" s="222"/>
      <c r="C453" s="222"/>
      <c r="D453" s="222"/>
      <c r="E453" s="222"/>
      <c r="F453" s="222"/>
      <c r="G453" s="222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3.5" customHeight="1">
      <c r="A454" s="214"/>
      <c r="B454" s="222"/>
      <c r="C454" s="222"/>
      <c r="D454" s="222"/>
      <c r="E454" s="222"/>
      <c r="F454" s="222"/>
      <c r="G454" s="222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3.5" customHeight="1">
      <c r="A455" s="214"/>
      <c r="B455" s="222"/>
      <c r="C455" s="222"/>
      <c r="D455" s="222"/>
      <c r="E455" s="222"/>
      <c r="F455" s="222"/>
      <c r="G455" s="222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3.5" customHeight="1">
      <c r="A456" s="214"/>
      <c r="B456" s="222"/>
      <c r="C456" s="222"/>
      <c r="D456" s="222"/>
      <c r="E456" s="222"/>
      <c r="F456" s="222"/>
      <c r="G456" s="222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3.5" customHeight="1">
      <c r="A457" s="214"/>
      <c r="B457" s="222"/>
      <c r="C457" s="222"/>
      <c r="D457" s="222"/>
      <c r="E457" s="222"/>
      <c r="F457" s="222"/>
      <c r="G457" s="222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3.5" customHeight="1">
      <c r="A458" s="214"/>
      <c r="B458" s="222"/>
      <c r="C458" s="222"/>
      <c r="D458" s="222"/>
      <c r="E458" s="222"/>
      <c r="F458" s="222"/>
      <c r="G458" s="222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3.5" customHeight="1">
      <c r="A459" s="214"/>
      <c r="B459" s="222"/>
      <c r="C459" s="222"/>
      <c r="D459" s="222"/>
      <c r="E459" s="222"/>
      <c r="F459" s="222"/>
      <c r="G459" s="222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3.5" customHeight="1">
      <c r="A460" s="214"/>
      <c r="B460" s="222"/>
      <c r="C460" s="222"/>
      <c r="D460" s="222"/>
      <c r="E460" s="222"/>
      <c r="F460" s="222"/>
      <c r="G460" s="222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3.5" customHeight="1">
      <c r="A461" s="214"/>
      <c r="B461" s="222"/>
      <c r="C461" s="222"/>
      <c r="D461" s="222"/>
      <c r="E461" s="222"/>
      <c r="F461" s="222"/>
      <c r="G461" s="222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3.5" customHeight="1">
      <c r="A462" s="214"/>
      <c r="B462" s="222"/>
      <c r="C462" s="222"/>
      <c r="D462" s="222"/>
      <c r="E462" s="222"/>
      <c r="F462" s="222"/>
      <c r="G462" s="222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3.5" customHeight="1">
      <c r="A463" s="214"/>
      <c r="B463" s="222"/>
      <c r="C463" s="222"/>
      <c r="D463" s="222"/>
      <c r="E463" s="222"/>
      <c r="F463" s="222"/>
      <c r="G463" s="222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3.5" customHeight="1">
      <c r="A464" s="214"/>
      <c r="B464" s="222"/>
      <c r="C464" s="222"/>
      <c r="D464" s="222"/>
      <c r="E464" s="222"/>
      <c r="F464" s="222"/>
      <c r="G464" s="222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3.5" customHeight="1">
      <c r="A465" s="214"/>
      <c r="B465" s="222"/>
      <c r="C465" s="222"/>
      <c r="D465" s="222"/>
      <c r="E465" s="222"/>
      <c r="F465" s="222"/>
      <c r="G465" s="222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3.5" customHeight="1">
      <c r="A466" s="214"/>
      <c r="B466" s="222"/>
      <c r="C466" s="222"/>
      <c r="D466" s="222"/>
      <c r="E466" s="222"/>
      <c r="F466" s="222"/>
      <c r="G466" s="222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3.5" customHeight="1">
      <c r="A467" s="214"/>
      <c r="B467" s="222"/>
      <c r="C467" s="222"/>
      <c r="D467" s="222"/>
      <c r="E467" s="222"/>
      <c r="F467" s="222"/>
      <c r="G467" s="222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3.5" customHeight="1">
      <c r="A468" s="214"/>
      <c r="B468" s="222"/>
      <c r="C468" s="222"/>
      <c r="D468" s="222"/>
      <c r="E468" s="222"/>
      <c r="F468" s="222"/>
      <c r="G468" s="222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3.5" customHeight="1">
      <c r="A469" s="214"/>
      <c r="B469" s="222"/>
      <c r="C469" s="222"/>
      <c r="D469" s="222"/>
      <c r="E469" s="222"/>
      <c r="F469" s="222"/>
      <c r="G469" s="222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3.5" customHeight="1">
      <c r="A470" s="214"/>
      <c r="B470" s="222"/>
      <c r="C470" s="222"/>
      <c r="D470" s="222"/>
      <c r="E470" s="222"/>
      <c r="F470" s="222"/>
      <c r="G470" s="222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3.5" customHeight="1">
      <c r="A471" s="214"/>
      <c r="B471" s="222"/>
      <c r="C471" s="222"/>
      <c r="D471" s="222"/>
      <c r="E471" s="222"/>
      <c r="F471" s="222"/>
      <c r="G471" s="222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3.5" customHeight="1">
      <c r="A472" s="214"/>
      <c r="B472" s="222"/>
      <c r="C472" s="222"/>
      <c r="D472" s="222"/>
      <c r="E472" s="222"/>
      <c r="F472" s="222"/>
      <c r="G472" s="222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3.5" customHeight="1">
      <c r="A473" s="214"/>
      <c r="B473" s="222"/>
      <c r="C473" s="222"/>
      <c r="D473" s="222"/>
      <c r="E473" s="222"/>
      <c r="F473" s="222"/>
      <c r="G473" s="222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3.5" customHeight="1">
      <c r="A474" s="214"/>
      <c r="B474" s="222"/>
      <c r="C474" s="222"/>
      <c r="D474" s="222"/>
      <c r="E474" s="222"/>
      <c r="F474" s="222"/>
      <c r="G474" s="222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3.5" customHeight="1">
      <c r="A475" s="214"/>
      <c r="B475" s="222"/>
      <c r="C475" s="222"/>
      <c r="D475" s="222"/>
      <c r="E475" s="222"/>
      <c r="F475" s="222"/>
      <c r="G475" s="222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3.5" customHeight="1">
      <c r="A476" s="214"/>
      <c r="B476" s="222"/>
      <c r="C476" s="222"/>
      <c r="D476" s="222"/>
      <c r="E476" s="222"/>
      <c r="F476" s="222"/>
      <c r="G476" s="222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3.5" customHeight="1">
      <c r="A477" s="214"/>
      <c r="B477" s="222"/>
      <c r="C477" s="222"/>
      <c r="D477" s="222"/>
      <c r="E477" s="222"/>
      <c r="F477" s="222"/>
      <c r="G477" s="222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3.5" customHeight="1">
      <c r="A478" s="214"/>
      <c r="B478" s="222"/>
      <c r="C478" s="222"/>
      <c r="D478" s="222"/>
      <c r="E478" s="222"/>
      <c r="F478" s="222"/>
      <c r="G478" s="222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3.5" customHeight="1">
      <c r="A479" s="214"/>
      <c r="B479" s="222"/>
      <c r="C479" s="222"/>
      <c r="D479" s="222"/>
      <c r="E479" s="222"/>
      <c r="F479" s="222"/>
      <c r="G479" s="222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3.5" customHeight="1">
      <c r="A480" s="214"/>
      <c r="B480" s="222"/>
      <c r="C480" s="222"/>
      <c r="D480" s="222"/>
      <c r="E480" s="222"/>
      <c r="F480" s="222"/>
      <c r="G480" s="222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3.5" customHeight="1">
      <c r="A481" s="214"/>
      <c r="B481" s="222"/>
      <c r="C481" s="222"/>
      <c r="D481" s="222"/>
      <c r="E481" s="222"/>
      <c r="F481" s="222"/>
      <c r="G481" s="222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3.5" customHeight="1">
      <c r="A482" s="214"/>
      <c r="B482" s="222"/>
      <c r="C482" s="222"/>
      <c r="D482" s="222"/>
      <c r="E482" s="222"/>
      <c r="F482" s="222"/>
      <c r="G482" s="222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3.5" customHeight="1">
      <c r="A483" s="214"/>
      <c r="B483" s="222"/>
      <c r="C483" s="222"/>
      <c r="D483" s="222"/>
      <c r="E483" s="222"/>
      <c r="F483" s="222"/>
      <c r="G483" s="222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3.5" customHeight="1">
      <c r="A484" s="214"/>
      <c r="B484" s="222"/>
      <c r="C484" s="222"/>
      <c r="D484" s="222"/>
      <c r="E484" s="222"/>
      <c r="F484" s="222"/>
      <c r="G484" s="222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3.5" customHeight="1">
      <c r="A485" s="214"/>
      <c r="B485" s="222"/>
      <c r="C485" s="222"/>
      <c r="D485" s="222"/>
      <c r="E485" s="222"/>
      <c r="F485" s="222"/>
      <c r="G485" s="222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3.5" customHeight="1">
      <c r="A486" s="214"/>
      <c r="B486" s="222"/>
      <c r="C486" s="222"/>
      <c r="D486" s="222"/>
      <c r="E486" s="222"/>
      <c r="F486" s="222"/>
      <c r="G486" s="222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3.5" customHeight="1">
      <c r="A487" s="214"/>
      <c r="B487" s="222"/>
      <c r="C487" s="222"/>
      <c r="D487" s="222"/>
      <c r="E487" s="222"/>
      <c r="F487" s="222"/>
      <c r="G487" s="222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3.5" customHeight="1">
      <c r="A488" s="214"/>
      <c r="B488" s="222"/>
      <c r="C488" s="222"/>
      <c r="D488" s="222"/>
      <c r="E488" s="222"/>
      <c r="F488" s="222"/>
      <c r="G488" s="222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3.5" customHeight="1">
      <c r="A489" s="214"/>
      <c r="B489" s="222"/>
      <c r="C489" s="222"/>
      <c r="D489" s="222"/>
      <c r="E489" s="222"/>
      <c r="F489" s="222"/>
      <c r="G489" s="222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3.5" customHeight="1">
      <c r="A490" s="214"/>
      <c r="B490" s="222"/>
      <c r="C490" s="222"/>
      <c r="D490" s="222"/>
      <c r="E490" s="222"/>
      <c r="F490" s="222"/>
      <c r="G490" s="222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3.5" customHeight="1">
      <c r="A491" s="214"/>
      <c r="B491" s="222"/>
      <c r="C491" s="222"/>
      <c r="D491" s="222"/>
      <c r="E491" s="222"/>
      <c r="F491" s="222"/>
      <c r="G491" s="222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3.5" customHeight="1">
      <c r="A492" s="214"/>
      <c r="B492" s="222"/>
      <c r="C492" s="222"/>
      <c r="D492" s="222"/>
      <c r="E492" s="222"/>
      <c r="F492" s="222"/>
      <c r="G492" s="222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3.5" customHeight="1">
      <c r="A493" s="214"/>
      <c r="B493" s="222"/>
      <c r="C493" s="222"/>
      <c r="D493" s="222"/>
      <c r="E493" s="222"/>
      <c r="F493" s="222"/>
      <c r="G493" s="222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3.5" customHeight="1">
      <c r="A494" s="214"/>
      <c r="B494" s="222"/>
      <c r="C494" s="222"/>
      <c r="D494" s="222"/>
      <c r="E494" s="222"/>
      <c r="F494" s="222"/>
      <c r="G494" s="222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3.5" customHeight="1">
      <c r="A495" s="214"/>
      <c r="B495" s="222"/>
      <c r="C495" s="222"/>
      <c r="D495" s="222"/>
      <c r="E495" s="222"/>
      <c r="F495" s="222"/>
      <c r="G495" s="222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3.5" customHeight="1">
      <c r="A496" s="214"/>
      <c r="B496" s="222"/>
      <c r="C496" s="222"/>
      <c r="D496" s="222"/>
      <c r="E496" s="222"/>
      <c r="F496" s="222"/>
      <c r="G496" s="222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3.5" customHeight="1">
      <c r="A497" s="214"/>
      <c r="B497" s="222"/>
      <c r="C497" s="222"/>
      <c r="D497" s="222"/>
      <c r="E497" s="222"/>
      <c r="F497" s="222"/>
      <c r="G497" s="222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3.5" customHeight="1">
      <c r="A498" s="214"/>
      <c r="B498" s="222"/>
      <c r="C498" s="222"/>
      <c r="D498" s="222"/>
      <c r="E498" s="222"/>
      <c r="F498" s="222"/>
      <c r="G498" s="222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3.5" customHeight="1">
      <c r="A499" s="214"/>
      <c r="B499" s="222"/>
      <c r="C499" s="222"/>
      <c r="D499" s="222"/>
      <c r="E499" s="222"/>
      <c r="F499" s="222"/>
      <c r="G499" s="222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3.5" customHeight="1">
      <c r="A500" s="214"/>
      <c r="B500" s="222"/>
      <c r="C500" s="222"/>
      <c r="D500" s="222"/>
      <c r="E500" s="222"/>
      <c r="F500" s="222"/>
      <c r="G500" s="222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3.5" customHeight="1">
      <c r="A501" s="214"/>
      <c r="B501" s="222"/>
      <c r="C501" s="222"/>
      <c r="D501" s="222"/>
      <c r="E501" s="222"/>
      <c r="F501" s="222"/>
      <c r="G501" s="222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3.5" customHeight="1">
      <c r="A502" s="214"/>
      <c r="B502" s="222"/>
      <c r="C502" s="222"/>
      <c r="D502" s="222"/>
      <c r="E502" s="222"/>
      <c r="F502" s="222"/>
      <c r="G502" s="222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3.5" customHeight="1">
      <c r="A503" s="214"/>
      <c r="B503" s="222"/>
      <c r="C503" s="222"/>
      <c r="D503" s="222"/>
      <c r="E503" s="222"/>
      <c r="F503" s="222"/>
      <c r="G503" s="222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3.5" customHeight="1">
      <c r="A504" s="214"/>
      <c r="B504" s="222"/>
      <c r="C504" s="222"/>
      <c r="D504" s="222"/>
      <c r="E504" s="222"/>
      <c r="F504" s="222"/>
      <c r="G504" s="222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3.5" customHeight="1">
      <c r="A505" s="214"/>
      <c r="B505" s="222"/>
      <c r="C505" s="222"/>
      <c r="D505" s="222"/>
      <c r="E505" s="222"/>
      <c r="F505" s="222"/>
      <c r="G505" s="222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3.5" customHeight="1">
      <c r="A506" s="214"/>
      <c r="B506" s="222"/>
      <c r="C506" s="222"/>
      <c r="D506" s="222"/>
      <c r="E506" s="222"/>
      <c r="F506" s="222"/>
      <c r="G506" s="222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3.5" customHeight="1">
      <c r="A507" s="214"/>
      <c r="B507" s="222"/>
      <c r="C507" s="222"/>
      <c r="D507" s="222"/>
      <c r="E507" s="222"/>
      <c r="F507" s="222"/>
      <c r="G507" s="222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3.5" customHeight="1">
      <c r="A508" s="214"/>
      <c r="B508" s="222"/>
      <c r="C508" s="222"/>
      <c r="D508" s="222"/>
      <c r="E508" s="222"/>
      <c r="F508" s="222"/>
      <c r="G508" s="222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3.5" customHeight="1">
      <c r="A509" s="214"/>
      <c r="B509" s="222"/>
      <c r="C509" s="222"/>
      <c r="D509" s="222"/>
      <c r="E509" s="222"/>
      <c r="F509" s="222"/>
      <c r="G509" s="222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3.5" customHeight="1">
      <c r="A510" s="214"/>
      <c r="B510" s="222"/>
      <c r="C510" s="222"/>
      <c r="D510" s="222"/>
      <c r="E510" s="222"/>
      <c r="F510" s="222"/>
      <c r="G510" s="222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3.5" customHeight="1">
      <c r="A511" s="214"/>
      <c r="B511" s="222"/>
      <c r="C511" s="222"/>
      <c r="D511" s="222"/>
      <c r="E511" s="222"/>
      <c r="F511" s="222"/>
      <c r="G511" s="222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3.5" customHeight="1">
      <c r="A512" s="214"/>
      <c r="B512" s="222"/>
      <c r="C512" s="222"/>
      <c r="D512" s="222"/>
      <c r="E512" s="222"/>
      <c r="F512" s="222"/>
      <c r="G512" s="222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3.5" customHeight="1">
      <c r="A513" s="214"/>
      <c r="B513" s="222"/>
      <c r="C513" s="222"/>
      <c r="D513" s="222"/>
      <c r="E513" s="222"/>
      <c r="F513" s="222"/>
      <c r="G513" s="222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3.5" customHeight="1">
      <c r="A514" s="214"/>
      <c r="B514" s="222"/>
      <c r="C514" s="222"/>
      <c r="D514" s="222"/>
      <c r="E514" s="222"/>
      <c r="F514" s="222"/>
      <c r="G514" s="222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3.5" customHeight="1">
      <c r="A515" s="214"/>
      <c r="B515" s="222"/>
      <c r="C515" s="222"/>
      <c r="D515" s="222"/>
      <c r="E515" s="222"/>
      <c r="F515" s="222"/>
      <c r="G515" s="222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3.5" customHeight="1">
      <c r="A516" s="214"/>
      <c r="B516" s="222"/>
      <c r="C516" s="222"/>
      <c r="D516" s="222"/>
      <c r="E516" s="222"/>
      <c r="F516" s="222"/>
      <c r="G516" s="222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3.5" customHeight="1">
      <c r="A517" s="214"/>
      <c r="B517" s="222"/>
      <c r="C517" s="222"/>
      <c r="D517" s="222"/>
      <c r="E517" s="222"/>
      <c r="F517" s="222"/>
      <c r="G517" s="222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3.5" customHeight="1">
      <c r="A518" s="214"/>
      <c r="B518" s="222"/>
      <c r="C518" s="222"/>
      <c r="D518" s="222"/>
      <c r="E518" s="222"/>
      <c r="F518" s="222"/>
      <c r="G518" s="222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3.5" customHeight="1">
      <c r="A519" s="214"/>
      <c r="B519" s="222"/>
      <c r="C519" s="222"/>
      <c r="D519" s="222"/>
      <c r="E519" s="222"/>
      <c r="F519" s="222"/>
      <c r="G519" s="222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3.5" customHeight="1">
      <c r="A520" s="214"/>
      <c r="B520" s="222"/>
      <c r="C520" s="222"/>
      <c r="D520" s="222"/>
      <c r="E520" s="222"/>
      <c r="F520" s="222"/>
      <c r="G520" s="222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3.5" customHeight="1">
      <c r="A521" s="214"/>
      <c r="B521" s="222"/>
      <c r="C521" s="222"/>
      <c r="D521" s="222"/>
      <c r="E521" s="222"/>
      <c r="F521" s="222"/>
      <c r="G521" s="222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3.5" customHeight="1">
      <c r="A522" s="214"/>
      <c r="B522" s="222"/>
      <c r="C522" s="222"/>
      <c r="D522" s="222"/>
      <c r="E522" s="222"/>
      <c r="F522" s="222"/>
      <c r="G522" s="222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3.5" customHeight="1">
      <c r="A523" s="214"/>
      <c r="B523" s="222"/>
      <c r="C523" s="222"/>
      <c r="D523" s="222"/>
      <c r="E523" s="222"/>
      <c r="F523" s="222"/>
      <c r="G523" s="222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3.5" customHeight="1">
      <c r="A524" s="214"/>
      <c r="B524" s="222"/>
      <c r="C524" s="222"/>
      <c r="D524" s="222"/>
      <c r="E524" s="222"/>
      <c r="F524" s="222"/>
      <c r="G524" s="222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3.5" customHeight="1">
      <c r="A525" s="214"/>
      <c r="B525" s="222"/>
      <c r="C525" s="222"/>
      <c r="D525" s="222"/>
      <c r="E525" s="222"/>
      <c r="F525" s="222"/>
      <c r="G525" s="222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3.5" customHeight="1">
      <c r="A526" s="214"/>
      <c r="B526" s="222"/>
      <c r="C526" s="222"/>
      <c r="D526" s="222"/>
      <c r="E526" s="222"/>
      <c r="F526" s="222"/>
      <c r="G526" s="222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3.5" customHeight="1">
      <c r="A527" s="214"/>
      <c r="B527" s="222"/>
      <c r="C527" s="222"/>
      <c r="D527" s="222"/>
      <c r="E527" s="222"/>
      <c r="F527" s="222"/>
      <c r="G527" s="222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3.5" customHeight="1">
      <c r="A528" s="214"/>
      <c r="B528" s="222"/>
      <c r="C528" s="222"/>
      <c r="D528" s="222"/>
      <c r="E528" s="222"/>
      <c r="F528" s="222"/>
      <c r="G528" s="222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3.5" customHeight="1">
      <c r="A529" s="214"/>
      <c r="B529" s="222"/>
      <c r="C529" s="222"/>
      <c r="D529" s="222"/>
      <c r="E529" s="222"/>
      <c r="F529" s="222"/>
      <c r="G529" s="222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3.5" customHeight="1">
      <c r="A530" s="214"/>
      <c r="B530" s="222"/>
      <c r="C530" s="222"/>
      <c r="D530" s="222"/>
      <c r="E530" s="222"/>
      <c r="F530" s="222"/>
      <c r="G530" s="222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3.5" customHeight="1">
      <c r="A531" s="214"/>
      <c r="B531" s="222"/>
      <c r="C531" s="222"/>
      <c r="D531" s="222"/>
      <c r="E531" s="222"/>
      <c r="F531" s="222"/>
      <c r="G531" s="222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3.5" customHeight="1">
      <c r="A532" s="214"/>
      <c r="B532" s="222"/>
      <c r="C532" s="222"/>
      <c r="D532" s="222"/>
      <c r="E532" s="222"/>
      <c r="F532" s="222"/>
      <c r="G532" s="222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3.5" customHeight="1">
      <c r="A533" s="214"/>
      <c r="B533" s="222"/>
      <c r="C533" s="222"/>
      <c r="D533" s="222"/>
      <c r="E533" s="222"/>
      <c r="F533" s="222"/>
      <c r="G533" s="222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3.5" customHeight="1">
      <c r="A534" s="214"/>
      <c r="B534" s="222"/>
      <c r="C534" s="222"/>
      <c r="D534" s="222"/>
      <c r="E534" s="222"/>
      <c r="F534" s="222"/>
      <c r="G534" s="222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3.5" customHeight="1">
      <c r="A535" s="214"/>
      <c r="B535" s="222"/>
      <c r="C535" s="222"/>
      <c r="D535" s="222"/>
      <c r="E535" s="222"/>
      <c r="F535" s="222"/>
      <c r="G535" s="222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3.5" customHeight="1">
      <c r="A536" s="214"/>
      <c r="B536" s="222"/>
      <c r="C536" s="222"/>
      <c r="D536" s="222"/>
      <c r="E536" s="222"/>
      <c r="F536" s="222"/>
      <c r="G536" s="222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3.5" customHeight="1">
      <c r="A537" s="214"/>
      <c r="B537" s="222"/>
      <c r="C537" s="222"/>
      <c r="D537" s="222"/>
      <c r="E537" s="222"/>
      <c r="F537" s="222"/>
      <c r="G537" s="222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3.5" customHeight="1">
      <c r="A538" s="214"/>
      <c r="B538" s="222"/>
      <c r="C538" s="222"/>
      <c r="D538" s="222"/>
      <c r="E538" s="222"/>
      <c r="F538" s="222"/>
      <c r="G538" s="222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3.5" customHeight="1">
      <c r="A539" s="214"/>
      <c r="B539" s="222"/>
      <c r="C539" s="222"/>
      <c r="D539" s="222"/>
      <c r="E539" s="222"/>
      <c r="F539" s="222"/>
      <c r="G539" s="222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3.5" customHeight="1">
      <c r="A540" s="214"/>
      <c r="B540" s="222"/>
      <c r="C540" s="222"/>
      <c r="D540" s="222"/>
      <c r="E540" s="222"/>
      <c r="F540" s="222"/>
      <c r="G540" s="222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3.5" customHeight="1">
      <c r="A541" s="214"/>
      <c r="B541" s="222"/>
      <c r="C541" s="222"/>
      <c r="D541" s="222"/>
      <c r="E541" s="222"/>
      <c r="F541" s="222"/>
      <c r="G541" s="222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3.5" customHeight="1">
      <c r="A542" s="214"/>
      <c r="B542" s="222"/>
      <c r="C542" s="222"/>
      <c r="D542" s="222"/>
      <c r="E542" s="222"/>
      <c r="F542" s="222"/>
      <c r="G542" s="222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3.5" customHeight="1">
      <c r="A543" s="214"/>
      <c r="B543" s="222"/>
      <c r="C543" s="222"/>
      <c r="D543" s="222"/>
      <c r="E543" s="222"/>
      <c r="F543" s="222"/>
      <c r="G543" s="222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3.5" customHeight="1">
      <c r="A544" s="214"/>
      <c r="B544" s="222"/>
      <c r="C544" s="222"/>
      <c r="D544" s="222"/>
      <c r="E544" s="222"/>
      <c r="F544" s="222"/>
      <c r="G544" s="222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3.5" customHeight="1">
      <c r="A545" s="214"/>
      <c r="B545" s="222"/>
      <c r="C545" s="222"/>
      <c r="D545" s="222"/>
      <c r="E545" s="222"/>
      <c r="F545" s="222"/>
      <c r="G545" s="222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3.5" customHeight="1">
      <c r="A546" s="214"/>
      <c r="B546" s="222"/>
      <c r="C546" s="222"/>
      <c r="D546" s="222"/>
      <c r="E546" s="222"/>
      <c r="F546" s="222"/>
      <c r="G546" s="222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3.5" customHeight="1">
      <c r="A547" s="214"/>
      <c r="B547" s="222"/>
      <c r="C547" s="222"/>
      <c r="D547" s="222"/>
      <c r="E547" s="222"/>
      <c r="F547" s="222"/>
      <c r="G547" s="222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3.5" customHeight="1">
      <c r="A548" s="214"/>
      <c r="B548" s="222"/>
      <c r="C548" s="222"/>
      <c r="D548" s="222"/>
      <c r="E548" s="222"/>
      <c r="F548" s="222"/>
      <c r="G548" s="222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3.5" customHeight="1">
      <c r="A549" s="214"/>
      <c r="B549" s="222"/>
      <c r="C549" s="222"/>
      <c r="D549" s="222"/>
      <c r="E549" s="222"/>
      <c r="F549" s="222"/>
      <c r="G549" s="222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3.5" customHeight="1">
      <c r="A550" s="214"/>
      <c r="B550" s="222"/>
      <c r="C550" s="222"/>
      <c r="D550" s="222"/>
      <c r="E550" s="222"/>
      <c r="F550" s="222"/>
      <c r="G550" s="222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3.5" customHeight="1">
      <c r="A551" s="214"/>
      <c r="B551" s="222"/>
      <c r="C551" s="222"/>
      <c r="D551" s="222"/>
      <c r="E551" s="222"/>
      <c r="F551" s="222"/>
      <c r="G551" s="222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3.5" customHeight="1">
      <c r="A552" s="214"/>
      <c r="B552" s="222"/>
      <c r="C552" s="222"/>
      <c r="D552" s="222"/>
      <c r="E552" s="222"/>
      <c r="F552" s="222"/>
      <c r="G552" s="222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3.5" customHeight="1">
      <c r="A553" s="214"/>
      <c r="B553" s="222"/>
      <c r="C553" s="222"/>
      <c r="D553" s="222"/>
      <c r="E553" s="222"/>
      <c r="F553" s="222"/>
      <c r="G553" s="222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3.5" customHeight="1">
      <c r="A554" s="214"/>
      <c r="B554" s="222"/>
      <c r="C554" s="222"/>
      <c r="D554" s="222"/>
      <c r="E554" s="222"/>
      <c r="F554" s="222"/>
      <c r="G554" s="222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3.5" customHeight="1">
      <c r="A555" s="214"/>
      <c r="B555" s="222"/>
      <c r="C555" s="222"/>
      <c r="D555" s="222"/>
      <c r="E555" s="222"/>
      <c r="F555" s="222"/>
      <c r="G555" s="222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3.5" customHeight="1">
      <c r="A556" s="214"/>
      <c r="B556" s="222"/>
      <c r="C556" s="222"/>
      <c r="D556" s="222"/>
      <c r="E556" s="222"/>
      <c r="F556" s="222"/>
      <c r="G556" s="222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3.5" customHeight="1">
      <c r="A557" s="214"/>
      <c r="B557" s="222"/>
      <c r="C557" s="222"/>
      <c r="D557" s="222"/>
      <c r="E557" s="222"/>
      <c r="F557" s="222"/>
      <c r="G557" s="222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3.5" customHeight="1">
      <c r="A558" s="214"/>
      <c r="B558" s="222"/>
      <c r="C558" s="222"/>
      <c r="D558" s="222"/>
      <c r="E558" s="222"/>
      <c r="F558" s="222"/>
      <c r="G558" s="222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3.5" customHeight="1">
      <c r="A559" s="214"/>
      <c r="B559" s="222"/>
      <c r="C559" s="222"/>
      <c r="D559" s="222"/>
      <c r="E559" s="222"/>
      <c r="F559" s="222"/>
      <c r="G559" s="222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3.5" customHeight="1">
      <c r="A560" s="214"/>
      <c r="B560" s="222"/>
      <c r="C560" s="222"/>
      <c r="D560" s="222"/>
      <c r="E560" s="222"/>
      <c r="F560" s="222"/>
      <c r="G560" s="222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3.5" customHeight="1">
      <c r="A561" s="214"/>
      <c r="B561" s="222"/>
      <c r="C561" s="222"/>
      <c r="D561" s="222"/>
      <c r="E561" s="222"/>
      <c r="F561" s="222"/>
      <c r="G561" s="222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3.5" customHeight="1">
      <c r="A562" s="214"/>
      <c r="B562" s="222"/>
      <c r="C562" s="222"/>
      <c r="D562" s="222"/>
      <c r="E562" s="222"/>
      <c r="F562" s="222"/>
      <c r="G562" s="222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3.5" customHeight="1">
      <c r="A563" s="214"/>
      <c r="B563" s="222"/>
      <c r="C563" s="222"/>
      <c r="D563" s="222"/>
      <c r="E563" s="222"/>
      <c r="F563" s="222"/>
      <c r="G563" s="222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3.5" customHeight="1">
      <c r="A564" s="214"/>
      <c r="B564" s="222"/>
      <c r="C564" s="222"/>
      <c r="D564" s="222"/>
      <c r="E564" s="222"/>
      <c r="F564" s="222"/>
      <c r="G564" s="222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3.5" customHeight="1">
      <c r="A565" s="214"/>
      <c r="B565" s="222"/>
      <c r="C565" s="222"/>
      <c r="D565" s="222"/>
      <c r="E565" s="222"/>
      <c r="F565" s="222"/>
      <c r="G565" s="222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3.5" customHeight="1">
      <c r="A566" s="214"/>
      <c r="B566" s="222"/>
      <c r="C566" s="222"/>
      <c r="D566" s="222"/>
      <c r="E566" s="222"/>
      <c r="F566" s="222"/>
      <c r="G566" s="222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3.5" customHeight="1">
      <c r="A567" s="214"/>
      <c r="B567" s="222"/>
      <c r="C567" s="222"/>
      <c r="D567" s="222"/>
      <c r="E567" s="222"/>
      <c r="F567" s="222"/>
      <c r="G567" s="222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3.5" customHeight="1">
      <c r="A568" s="214"/>
      <c r="B568" s="222"/>
      <c r="C568" s="222"/>
      <c r="D568" s="222"/>
      <c r="E568" s="222"/>
      <c r="F568" s="222"/>
      <c r="G568" s="222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3.5" customHeight="1">
      <c r="A569" s="214"/>
      <c r="B569" s="222"/>
      <c r="C569" s="222"/>
      <c r="D569" s="222"/>
      <c r="E569" s="222"/>
      <c r="F569" s="222"/>
      <c r="G569" s="222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3.5" customHeight="1">
      <c r="A570" s="214"/>
      <c r="B570" s="222"/>
      <c r="C570" s="222"/>
      <c r="D570" s="222"/>
      <c r="E570" s="222"/>
      <c r="F570" s="222"/>
      <c r="G570" s="222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3.5" customHeight="1">
      <c r="A571" s="214"/>
      <c r="B571" s="222"/>
      <c r="C571" s="222"/>
      <c r="D571" s="222"/>
      <c r="E571" s="222"/>
      <c r="F571" s="222"/>
      <c r="G571" s="222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3.5" customHeight="1">
      <c r="A572" s="214"/>
      <c r="B572" s="222"/>
      <c r="C572" s="222"/>
      <c r="D572" s="222"/>
      <c r="E572" s="222"/>
      <c r="F572" s="222"/>
      <c r="G572" s="222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3.5" customHeight="1">
      <c r="A573" s="214"/>
      <c r="B573" s="222"/>
      <c r="C573" s="222"/>
      <c r="D573" s="222"/>
      <c r="E573" s="222"/>
      <c r="F573" s="222"/>
      <c r="G573" s="222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3.5" customHeight="1">
      <c r="A574" s="214"/>
      <c r="B574" s="222"/>
      <c r="C574" s="222"/>
      <c r="D574" s="222"/>
      <c r="E574" s="222"/>
      <c r="F574" s="222"/>
      <c r="G574" s="222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3.5" customHeight="1">
      <c r="A575" s="214"/>
      <c r="B575" s="222"/>
      <c r="C575" s="222"/>
      <c r="D575" s="222"/>
      <c r="E575" s="222"/>
      <c r="F575" s="222"/>
      <c r="G575" s="222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3.5" customHeight="1">
      <c r="A576" s="214"/>
      <c r="B576" s="222"/>
      <c r="C576" s="222"/>
      <c r="D576" s="222"/>
      <c r="E576" s="222"/>
      <c r="F576" s="222"/>
      <c r="G576" s="222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3.5" customHeight="1">
      <c r="A577" s="214"/>
      <c r="B577" s="222"/>
      <c r="C577" s="222"/>
      <c r="D577" s="222"/>
      <c r="E577" s="222"/>
      <c r="F577" s="222"/>
      <c r="G577" s="222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3.5" customHeight="1">
      <c r="A578" s="214"/>
      <c r="B578" s="222"/>
      <c r="C578" s="222"/>
      <c r="D578" s="222"/>
      <c r="E578" s="222"/>
      <c r="F578" s="222"/>
      <c r="G578" s="222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3.5" customHeight="1">
      <c r="A579" s="214"/>
      <c r="B579" s="222"/>
      <c r="C579" s="222"/>
      <c r="D579" s="222"/>
      <c r="E579" s="222"/>
      <c r="F579" s="222"/>
      <c r="G579" s="222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3.5" customHeight="1">
      <c r="A580" s="214"/>
      <c r="B580" s="222"/>
      <c r="C580" s="222"/>
      <c r="D580" s="222"/>
      <c r="E580" s="222"/>
      <c r="F580" s="222"/>
      <c r="G580" s="222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3.5" customHeight="1">
      <c r="A581" s="214"/>
      <c r="B581" s="222"/>
      <c r="C581" s="222"/>
      <c r="D581" s="222"/>
      <c r="E581" s="222"/>
      <c r="F581" s="222"/>
      <c r="G581" s="222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3.5" customHeight="1">
      <c r="A582" s="214"/>
      <c r="B582" s="222"/>
      <c r="C582" s="222"/>
      <c r="D582" s="222"/>
      <c r="E582" s="222"/>
      <c r="F582" s="222"/>
      <c r="G582" s="222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3.5" customHeight="1">
      <c r="A583" s="214"/>
      <c r="B583" s="222"/>
      <c r="C583" s="222"/>
      <c r="D583" s="222"/>
      <c r="E583" s="222"/>
      <c r="F583" s="222"/>
      <c r="G583" s="222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3.5" customHeight="1">
      <c r="A584" s="214"/>
      <c r="B584" s="222"/>
      <c r="C584" s="222"/>
      <c r="D584" s="222"/>
      <c r="E584" s="222"/>
      <c r="F584" s="222"/>
      <c r="G584" s="222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3.5" customHeight="1">
      <c r="A585" s="214"/>
      <c r="B585" s="222"/>
      <c r="C585" s="222"/>
      <c r="D585" s="222"/>
      <c r="E585" s="222"/>
      <c r="F585" s="222"/>
      <c r="G585" s="222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3.5" customHeight="1">
      <c r="A586" s="214"/>
      <c r="B586" s="222"/>
      <c r="C586" s="222"/>
      <c r="D586" s="222"/>
      <c r="E586" s="222"/>
      <c r="F586" s="222"/>
      <c r="G586" s="222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3.5" customHeight="1">
      <c r="A587" s="214"/>
      <c r="B587" s="222"/>
      <c r="C587" s="222"/>
      <c r="D587" s="222"/>
      <c r="E587" s="222"/>
      <c r="F587" s="222"/>
      <c r="G587" s="222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3.5" customHeight="1">
      <c r="A588" s="214"/>
      <c r="B588" s="222"/>
      <c r="C588" s="222"/>
      <c r="D588" s="222"/>
      <c r="E588" s="222"/>
      <c r="F588" s="222"/>
      <c r="G588" s="222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3.5" customHeight="1">
      <c r="A589" s="214"/>
      <c r="B589" s="222"/>
      <c r="C589" s="222"/>
      <c r="D589" s="222"/>
      <c r="E589" s="222"/>
      <c r="F589" s="222"/>
      <c r="G589" s="222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3.5" customHeight="1">
      <c r="A590" s="214"/>
      <c r="B590" s="222"/>
      <c r="C590" s="222"/>
      <c r="D590" s="222"/>
      <c r="E590" s="222"/>
      <c r="F590" s="222"/>
      <c r="G590" s="222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3.5" customHeight="1">
      <c r="A591" s="214"/>
      <c r="B591" s="222"/>
      <c r="C591" s="222"/>
      <c r="D591" s="222"/>
      <c r="E591" s="222"/>
      <c r="F591" s="222"/>
      <c r="G591" s="222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3.5" customHeight="1">
      <c r="A592" s="214"/>
      <c r="B592" s="222"/>
      <c r="C592" s="222"/>
      <c r="D592" s="222"/>
      <c r="E592" s="222"/>
      <c r="F592" s="222"/>
      <c r="G592" s="222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3.5" customHeight="1">
      <c r="A593" s="214"/>
      <c r="B593" s="222"/>
      <c r="C593" s="222"/>
      <c r="D593" s="222"/>
      <c r="E593" s="222"/>
      <c r="F593" s="222"/>
      <c r="G593" s="222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3.5" customHeight="1">
      <c r="A594" s="214"/>
      <c r="B594" s="222"/>
      <c r="C594" s="222"/>
      <c r="D594" s="222"/>
      <c r="E594" s="222"/>
      <c r="F594" s="222"/>
      <c r="G594" s="222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3.5" customHeight="1">
      <c r="A595" s="214"/>
      <c r="B595" s="222"/>
      <c r="C595" s="222"/>
      <c r="D595" s="222"/>
      <c r="E595" s="222"/>
      <c r="F595" s="222"/>
      <c r="G595" s="222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3.5" customHeight="1">
      <c r="A596" s="214"/>
      <c r="B596" s="222"/>
      <c r="C596" s="222"/>
      <c r="D596" s="222"/>
      <c r="E596" s="222"/>
      <c r="F596" s="222"/>
      <c r="G596" s="222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3.5" customHeight="1">
      <c r="A597" s="214"/>
      <c r="B597" s="222"/>
      <c r="C597" s="222"/>
      <c r="D597" s="222"/>
      <c r="E597" s="222"/>
      <c r="F597" s="222"/>
      <c r="G597" s="222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3.5" customHeight="1">
      <c r="A598" s="214"/>
      <c r="B598" s="222"/>
      <c r="C598" s="222"/>
      <c r="D598" s="222"/>
      <c r="E598" s="222"/>
      <c r="F598" s="222"/>
      <c r="G598" s="222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3.5" customHeight="1">
      <c r="A599" s="214"/>
      <c r="B599" s="222"/>
      <c r="C599" s="222"/>
      <c r="D599" s="222"/>
      <c r="E599" s="222"/>
      <c r="F599" s="222"/>
      <c r="G599" s="222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3.5" customHeight="1">
      <c r="A600" s="214"/>
      <c r="B600" s="222"/>
      <c r="C600" s="222"/>
      <c r="D600" s="222"/>
      <c r="E600" s="222"/>
      <c r="F600" s="222"/>
      <c r="G600" s="222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3.5" customHeight="1">
      <c r="A601" s="214"/>
      <c r="B601" s="222"/>
      <c r="C601" s="222"/>
      <c r="D601" s="222"/>
      <c r="E601" s="222"/>
      <c r="F601" s="222"/>
      <c r="G601" s="222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3.5" customHeight="1">
      <c r="A602" s="214"/>
      <c r="B602" s="222"/>
      <c r="C602" s="222"/>
      <c r="D602" s="222"/>
      <c r="E602" s="222"/>
      <c r="F602" s="222"/>
      <c r="G602" s="222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3.5" customHeight="1">
      <c r="A603" s="214"/>
      <c r="B603" s="222"/>
      <c r="C603" s="222"/>
      <c r="D603" s="222"/>
      <c r="E603" s="222"/>
      <c r="F603" s="222"/>
      <c r="G603" s="222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3.5" customHeight="1">
      <c r="A604" s="214"/>
      <c r="B604" s="222"/>
      <c r="C604" s="222"/>
      <c r="D604" s="222"/>
      <c r="E604" s="222"/>
      <c r="F604" s="222"/>
      <c r="G604" s="222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3.5" customHeight="1">
      <c r="A605" s="214"/>
      <c r="B605" s="222"/>
      <c r="C605" s="222"/>
      <c r="D605" s="222"/>
      <c r="E605" s="222"/>
      <c r="F605" s="222"/>
      <c r="G605" s="222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3.5" customHeight="1">
      <c r="A606" s="214"/>
      <c r="B606" s="222"/>
      <c r="C606" s="222"/>
      <c r="D606" s="222"/>
      <c r="E606" s="222"/>
      <c r="F606" s="222"/>
      <c r="G606" s="222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3.5" customHeight="1">
      <c r="A607" s="214"/>
      <c r="B607" s="222"/>
      <c r="C607" s="222"/>
      <c r="D607" s="222"/>
      <c r="E607" s="222"/>
      <c r="F607" s="222"/>
      <c r="G607" s="222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3.5" customHeight="1">
      <c r="A608" s="214"/>
      <c r="B608" s="222"/>
      <c r="C608" s="222"/>
      <c r="D608" s="222"/>
      <c r="E608" s="222"/>
      <c r="F608" s="222"/>
      <c r="G608" s="222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3.5" customHeight="1">
      <c r="A609" s="214"/>
      <c r="B609" s="222"/>
      <c r="C609" s="222"/>
      <c r="D609" s="222"/>
      <c r="E609" s="222"/>
      <c r="F609" s="222"/>
      <c r="G609" s="222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3.5" customHeight="1">
      <c r="A610" s="214"/>
      <c r="B610" s="222"/>
      <c r="C610" s="222"/>
      <c r="D610" s="222"/>
      <c r="E610" s="222"/>
      <c r="F610" s="222"/>
      <c r="G610" s="222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3.5" customHeight="1">
      <c r="A611" s="214"/>
      <c r="B611" s="222"/>
      <c r="C611" s="222"/>
      <c r="D611" s="222"/>
      <c r="E611" s="222"/>
      <c r="F611" s="222"/>
      <c r="G611" s="222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3.5" customHeight="1">
      <c r="A612" s="214"/>
      <c r="B612" s="222"/>
      <c r="C612" s="222"/>
      <c r="D612" s="222"/>
      <c r="E612" s="222"/>
      <c r="F612" s="222"/>
      <c r="G612" s="222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3.5" customHeight="1">
      <c r="A613" s="214"/>
      <c r="B613" s="222"/>
      <c r="C613" s="222"/>
      <c r="D613" s="222"/>
      <c r="E613" s="222"/>
      <c r="F613" s="222"/>
      <c r="G613" s="222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3.5" customHeight="1">
      <c r="A614" s="214"/>
      <c r="B614" s="222"/>
      <c r="C614" s="222"/>
      <c r="D614" s="222"/>
      <c r="E614" s="222"/>
      <c r="F614" s="222"/>
      <c r="G614" s="222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3.5" customHeight="1">
      <c r="A615" s="214"/>
      <c r="B615" s="222"/>
      <c r="C615" s="222"/>
      <c r="D615" s="222"/>
      <c r="E615" s="222"/>
      <c r="F615" s="222"/>
      <c r="G615" s="222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3.5" customHeight="1">
      <c r="A616" s="214"/>
      <c r="B616" s="222"/>
      <c r="C616" s="222"/>
      <c r="D616" s="222"/>
      <c r="E616" s="222"/>
      <c r="F616" s="222"/>
      <c r="G616" s="222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3.5" customHeight="1">
      <c r="A617" s="214"/>
      <c r="B617" s="222"/>
      <c r="C617" s="222"/>
      <c r="D617" s="222"/>
      <c r="E617" s="222"/>
      <c r="F617" s="222"/>
      <c r="G617" s="222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3.5" customHeight="1">
      <c r="A618" s="214"/>
      <c r="B618" s="222"/>
      <c r="C618" s="222"/>
      <c r="D618" s="222"/>
      <c r="E618" s="222"/>
      <c r="F618" s="222"/>
      <c r="G618" s="222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3.5" customHeight="1">
      <c r="A619" s="214"/>
      <c r="B619" s="222"/>
      <c r="C619" s="222"/>
      <c r="D619" s="222"/>
      <c r="E619" s="222"/>
      <c r="F619" s="222"/>
      <c r="G619" s="222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3.5" customHeight="1">
      <c r="A620" s="214"/>
      <c r="B620" s="222"/>
      <c r="C620" s="222"/>
      <c r="D620" s="222"/>
      <c r="E620" s="222"/>
      <c r="F620" s="222"/>
      <c r="G620" s="222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3.5" customHeight="1">
      <c r="A621" s="214"/>
      <c r="B621" s="222"/>
      <c r="C621" s="222"/>
      <c r="D621" s="222"/>
      <c r="E621" s="222"/>
      <c r="F621" s="222"/>
      <c r="G621" s="222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3.5" customHeight="1">
      <c r="A622" s="214"/>
      <c r="B622" s="222"/>
      <c r="C622" s="222"/>
      <c r="D622" s="222"/>
      <c r="E622" s="222"/>
      <c r="F622" s="222"/>
      <c r="G622" s="222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3.5" customHeight="1">
      <c r="A623" s="214"/>
      <c r="B623" s="222"/>
      <c r="C623" s="222"/>
      <c r="D623" s="222"/>
      <c r="E623" s="222"/>
      <c r="F623" s="222"/>
      <c r="G623" s="222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3.5" customHeight="1">
      <c r="A624" s="214"/>
      <c r="B624" s="222"/>
      <c r="C624" s="222"/>
      <c r="D624" s="222"/>
      <c r="E624" s="222"/>
      <c r="F624" s="222"/>
      <c r="G624" s="222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3.5" customHeight="1">
      <c r="A625" s="214"/>
      <c r="B625" s="222"/>
      <c r="C625" s="222"/>
      <c r="D625" s="222"/>
      <c r="E625" s="222"/>
      <c r="F625" s="222"/>
      <c r="G625" s="222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3.5" customHeight="1">
      <c r="A626" s="214"/>
      <c r="B626" s="222"/>
      <c r="C626" s="222"/>
      <c r="D626" s="222"/>
      <c r="E626" s="222"/>
      <c r="F626" s="222"/>
      <c r="G626" s="222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3.5" customHeight="1">
      <c r="A627" s="214"/>
      <c r="B627" s="222"/>
      <c r="C627" s="222"/>
      <c r="D627" s="222"/>
      <c r="E627" s="222"/>
      <c r="F627" s="222"/>
      <c r="G627" s="222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3.5" customHeight="1">
      <c r="A628" s="214"/>
      <c r="B628" s="222"/>
      <c r="C628" s="222"/>
      <c r="D628" s="222"/>
      <c r="E628" s="222"/>
      <c r="F628" s="222"/>
      <c r="G628" s="222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3.5" customHeight="1">
      <c r="A629" s="214"/>
      <c r="B629" s="222"/>
      <c r="C629" s="222"/>
      <c r="D629" s="222"/>
      <c r="E629" s="222"/>
      <c r="F629" s="222"/>
      <c r="G629" s="222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3.5" customHeight="1">
      <c r="A630" s="214"/>
      <c r="B630" s="222"/>
      <c r="C630" s="222"/>
      <c r="D630" s="222"/>
      <c r="E630" s="222"/>
      <c r="F630" s="222"/>
      <c r="G630" s="222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3.5" customHeight="1">
      <c r="A631" s="214"/>
      <c r="B631" s="222"/>
      <c r="C631" s="222"/>
      <c r="D631" s="222"/>
      <c r="E631" s="222"/>
      <c r="F631" s="222"/>
      <c r="G631" s="222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3.5" customHeight="1">
      <c r="A632" s="214"/>
      <c r="B632" s="222"/>
      <c r="C632" s="222"/>
      <c r="D632" s="222"/>
      <c r="E632" s="222"/>
      <c r="F632" s="222"/>
      <c r="G632" s="222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3.5" customHeight="1">
      <c r="A633" s="214"/>
      <c r="B633" s="222"/>
      <c r="C633" s="222"/>
      <c r="D633" s="222"/>
      <c r="E633" s="222"/>
      <c r="F633" s="222"/>
      <c r="G633" s="222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3.5" customHeight="1">
      <c r="A634" s="214"/>
      <c r="B634" s="222"/>
      <c r="C634" s="222"/>
      <c r="D634" s="222"/>
      <c r="E634" s="222"/>
      <c r="F634" s="222"/>
      <c r="G634" s="222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3.5" customHeight="1">
      <c r="A635" s="214"/>
      <c r="B635" s="222"/>
      <c r="C635" s="222"/>
      <c r="D635" s="222"/>
      <c r="E635" s="222"/>
      <c r="F635" s="222"/>
      <c r="G635" s="222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3.5" customHeight="1">
      <c r="A636" s="214"/>
      <c r="B636" s="222"/>
      <c r="C636" s="222"/>
      <c r="D636" s="222"/>
      <c r="E636" s="222"/>
      <c r="F636" s="222"/>
      <c r="G636" s="222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3.5" customHeight="1">
      <c r="A637" s="214"/>
      <c r="B637" s="222"/>
      <c r="C637" s="222"/>
      <c r="D637" s="222"/>
      <c r="E637" s="222"/>
      <c r="F637" s="222"/>
      <c r="G637" s="222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3.5" customHeight="1">
      <c r="A638" s="214"/>
      <c r="B638" s="222"/>
      <c r="C638" s="222"/>
      <c r="D638" s="222"/>
      <c r="E638" s="222"/>
      <c r="F638" s="222"/>
      <c r="G638" s="222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3.5" customHeight="1">
      <c r="A639" s="214"/>
      <c r="B639" s="222"/>
      <c r="C639" s="222"/>
      <c r="D639" s="222"/>
      <c r="E639" s="222"/>
      <c r="F639" s="222"/>
      <c r="G639" s="222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3.5" customHeight="1">
      <c r="A640" s="214"/>
      <c r="B640" s="222"/>
      <c r="C640" s="222"/>
      <c r="D640" s="222"/>
      <c r="E640" s="222"/>
      <c r="F640" s="222"/>
      <c r="G640" s="222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3.5" customHeight="1">
      <c r="A641" s="214"/>
      <c r="B641" s="222"/>
      <c r="C641" s="222"/>
      <c r="D641" s="222"/>
      <c r="E641" s="222"/>
      <c r="F641" s="222"/>
      <c r="G641" s="222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3.5" customHeight="1">
      <c r="A642" s="214"/>
      <c r="B642" s="222"/>
      <c r="C642" s="222"/>
      <c r="D642" s="222"/>
      <c r="E642" s="222"/>
      <c r="F642" s="222"/>
      <c r="G642" s="222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3.5" customHeight="1">
      <c r="A643" s="214"/>
      <c r="B643" s="222"/>
      <c r="C643" s="222"/>
      <c r="D643" s="222"/>
      <c r="E643" s="222"/>
      <c r="F643" s="222"/>
      <c r="G643" s="222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3.5" customHeight="1">
      <c r="A644" s="214"/>
      <c r="B644" s="222"/>
      <c r="C644" s="222"/>
      <c r="D644" s="222"/>
      <c r="E644" s="222"/>
      <c r="F644" s="222"/>
      <c r="G644" s="222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3.5" customHeight="1">
      <c r="A645" s="214"/>
      <c r="B645" s="222"/>
      <c r="C645" s="222"/>
      <c r="D645" s="222"/>
      <c r="E645" s="222"/>
      <c r="F645" s="222"/>
      <c r="G645" s="222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3.5" customHeight="1">
      <c r="A646" s="214"/>
      <c r="B646" s="222"/>
      <c r="C646" s="222"/>
      <c r="D646" s="222"/>
      <c r="E646" s="222"/>
      <c r="F646" s="222"/>
      <c r="G646" s="222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3.5" customHeight="1">
      <c r="A647" s="214"/>
      <c r="B647" s="222"/>
      <c r="C647" s="222"/>
      <c r="D647" s="222"/>
      <c r="E647" s="222"/>
      <c r="F647" s="222"/>
      <c r="G647" s="222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3.5" customHeight="1">
      <c r="A648" s="214"/>
      <c r="B648" s="222"/>
      <c r="C648" s="222"/>
      <c r="D648" s="222"/>
      <c r="E648" s="222"/>
      <c r="F648" s="222"/>
      <c r="G648" s="222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3.5" customHeight="1">
      <c r="A649" s="214"/>
      <c r="B649" s="222"/>
      <c r="C649" s="222"/>
      <c r="D649" s="222"/>
      <c r="E649" s="222"/>
      <c r="F649" s="222"/>
      <c r="G649" s="222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3.5" customHeight="1">
      <c r="A650" s="214"/>
      <c r="B650" s="222"/>
      <c r="C650" s="222"/>
      <c r="D650" s="222"/>
      <c r="E650" s="222"/>
      <c r="F650" s="222"/>
      <c r="G650" s="222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3.5" customHeight="1">
      <c r="A651" s="214"/>
      <c r="B651" s="222"/>
      <c r="C651" s="222"/>
      <c r="D651" s="222"/>
      <c r="E651" s="222"/>
      <c r="F651" s="222"/>
      <c r="G651" s="222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3.5" customHeight="1">
      <c r="A652" s="214"/>
      <c r="B652" s="222"/>
      <c r="C652" s="222"/>
      <c r="D652" s="222"/>
      <c r="E652" s="222"/>
      <c r="F652" s="222"/>
      <c r="G652" s="222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3.5" customHeight="1">
      <c r="A653" s="214"/>
      <c r="B653" s="222"/>
      <c r="C653" s="222"/>
      <c r="D653" s="222"/>
      <c r="E653" s="222"/>
      <c r="F653" s="222"/>
      <c r="G653" s="222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3.5" customHeight="1">
      <c r="A654" s="214"/>
      <c r="B654" s="222"/>
      <c r="C654" s="222"/>
      <c r="D654" s="222"/>
      <c r="E654" s="222"/>
      <c r="F654" s="222"/>
      <c r="G654" s="222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3.5" customHeight="1">
      <c r="A655" s="214"/>
      <c r="B655" s="222"/>
      <c r="C655" s="222"/>
      <c r="D655" s="222"/>
      <c r="E655" s="222"/>
      <c r="F655" s="222"/>
      <c r="G655" s="222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3.5" customHeight="1">
      <c r="A656" s="214"/>
      <c r="B656" s="222"/>
      <c r="C656" s="222"/>
      <c r="D656" s="222"/>
      <c r="E656" s="222"/>
      <c r="F656" s="222"/>
      <c r="G656" s="222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3.5" customHeight="1">
      <c r="A657" s="214"/>
      <c r="B657" s="222"/>
      <c r="C657" s="222"/>
      <c r="D657" s="222"/>
      <c r="E657" s="222"/>
      <c r="F657" s="222"/>
      <c r="G657" s="222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3.5" customHeight="1">
      <c r="A658" s="214"/>
      <c r="B658" s="222"/>
      <c r="C658" s="222"/>
      <c r="D658" s="222"/>
      <c r="E658" s="222"/>
      <c r="F658" s="222"/>
      <c r="G658" s="222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3.5" customHeight="1">
      <c r="A659" s="214"/>
      <c r="B659" s="222"/>
      <c r="C659" s="222"/>
      <c r="D659" s="222"/>
      <c r="E659" s="222"/>
      <c r="F659" s="222"/>
      <c r="G659" s="222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3.5" customHeight="1">
      <c r="A660" s="214"/>
      <c r="B660" s="222"/>
      <c r="C660" s="222"/>
      <c r="D660" s="222"/>
      <c r="E660" s="222"/>
      <c r="F660" s="222"/>
      <c r="G660" s="222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3.5" customHeight="1">
      <c r="A661" s="214"/>
      <c r="B661" s="222"/>
      <c r="C661" s="222"/>
      <c r="D661" s="222"/>
      <c r="E661" s="222"/>
      <c r="F661" s="222"/>
      <c r="G661" s="222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3.5" customHeight="1">
      <c r="A662" s="214"/>
      <c r="B662" s="222"/>
      <c r="C662" s="222"/>
      <c r="D662" s="222"/>
      <c r="E662" s="222"/>
      <c r="F662" s="222"/>
      <c r="G662" s="222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3.5" customHeight="1">
      <c r="A663" s="214"/>
      <c r="B663" s="222"/>
      <c r="C663" s="222"/>
      <c r="D663" s="222"/>
      <c r="E663" s="222"/>
      <c r="F663" s="222"/>
      <c r="G663" s="222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3.5" customHeight="1">
      <c r="A664" s="214"/>
      <c r="B664" s="222"/>
      <c r="C664" s="222"/>
      <c r="D664" s="222"/>
      <c r="E664" s="222"/>
      <c r="F664" s="222"/>
      <c r="G664" s="222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3.5" customHeight="1">
      <c r="A665" s="214"/>
      <c r="B665" s="222"/>
      <c r="C665" s="222"/>
      <c r="D665" s="222"/>
      <c r="E665" s="222"/>
      <c r="F665" s="222"/>
      <c r="G665" s="222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3.5" customHeight="1">
      <c r="A666" s="214"/>
      <c r="B666" s="222"/>
      <c r="C666" s="222"/>
      <c r="D666" s="222"/>
      <c r="E666" s="222"/>
      <c r="F666" s="222"/>
      <c r="G666" s="222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3.5" customHeight="1">
      <c r="A667" s="214"/>
      <c r="B667" s="222"/>
      <c r="C667" s="222"/>
      <c r="D667" s="222"/>
      <c r="E667" s="222"/>
      <c r="F667" s="222"/>
      <c r="G667" s="222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3.5" customHeight="1">
      <c r="A668" s="214"/>
      <c r="B668" s="222"/>
      <c r="C668" s="222"/>
      <c r="D668" s="222"/>
      <c r="E668" s="222"/>
      <c r="F668" s="222"/>
      <c r="G668" s="222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3.5" customHeight="1">
      <c r="A669" s="214"/>
      <c r="B669" s="222"/>
      <c r="C669" s="222"/>
      <c r="D669" s="222"/>
      <c r="E669" s="222"/>
      <c r="F669" s="222"/>
      <c r="G669" s="222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3.5" customHeight="1">
      <c r="A670" s="214"/>
      <c r="B670" s="222"/>
      <c r="C670" s="222"/>
      <c r="D670" s="222"/>
      <c r="E670" s="222"/>
      <c r="F670" s="222"/>
      <c r="G670" s="222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3.5" customHeight="1">
      <c r="A671" s="214"/>
      <c r="B671" s="222"/>
      <c r="C671" s="222"/>
      <c r="D671" s="222"/>
      <c r="E671" s="222"/>
      <c r="F671" s="222"/>
      <c r="G671" s="222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3.5" customHeight="1">
      <c r="A672" s="214"/>
      <c r="B672" s="222"/>
      <c r="C672" s="222"/>
      <c r="D672" s="222"/>
      <c r="E672" s="222"/>
      <c r="F672" s="222"/>
      <c r="G672" s="222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3.5" customHeight="1">
      <c r="A673" s="214"/>
      <c r="B673" s="222"/>
      <c r="C673" s="222"/>
      <c r="D673" s="222"/>
      <c r="E673" s="222"/>
      <c r="F673" s="222"/>
      <c r="G673" s="222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3.5" customHeight="1">
      <c r="A674" s="214"/>
      <c r="B674" s="222"/>
      <c r="C674" s="222"/>
      <c r="D674" s="222"/>
      <c r="E674" s="222"/>
      <c r="F674" s="222"/>
      <c r="G674" s="222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3.5" customHeight="1">
      <c r="A675" s="214"/>
      <c r="B675" s="222"/>
      <c r="C675" s="222"/>
      <c r="D675" s="222"/>
      <c r="E675" s="222"/>
      <c r="F675" s="222"/>
      <c r="G675" s="222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3.5" customHeight="1">
      <c r="A676" s="214"/>
      <c r="B676" s="222"/>
      <c r="C676" s="222"/>
      <c r="D676" s="222"/>
      <c r="E676" s="222"/>
      <c r="F676" s="222"/>
      <c r="G676" s="222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3.5" customHeight="1">
      <c r="A677" s="214"/>
      <c r="B677" s="222"/>
      <c r="C677" s="222"/>
      <c r="D677" s="222"/>
      <c r="E677" s="222"/>
      <c r="F677" s="222"/>
      <c r="G677" s="222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3.5" customHeight="1">
      <c r="A678" s="214"/>
      <c r="B678" s="222"/>
      <c r="C678" s="222"/>
      <c r="D678" s="222"/>
      <c r="E678" s="222"/>
      <c r="F678" s="222"/>
      <c r="G678" s="222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3.5" customHeight="1">
      <c r="A679" s="214"/>
      <c r="B679" s="222"/>
      <c r="C679" s="222"/>
      <c r="D679" s="222"/>
      <c r="E679" s="222"/>
      <c r="F679" s="222"/>
      <c r="G679" s="222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3.5" customHeight="1">
      <c r="A680" s="214"/>
      <c r="B680" s="222"/>
      <c r="C680" s="222"/>
      <c r="D680" s="222"/>
      <c r="E680" s="222"/>
      <c r="F680" s="222"/>
      <c r="G680" s="222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3.5" customHeight="1">
      <c r="A681" s="214"/>
      <c r="B681" s="222"/>
      <c r="C681" s="222"/>
      <c r="D681" s="222"/>
      <c r="E681" s="222"/>
      <c r="F681" s="222"/>
      <c r="G681" s="222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3.5" customHeight="1">
      <c r="A682" s="214"/>
      <c r="B682" s="222"/>
      <c r="C682" s="222"/>
      <c r="D682" s="222"/>
      <c r="E682" s="222"/>
      <c r="F682" s="222"/>
      <c r="G682" s="222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3.5" customHeight="1">
      <c r="A683" s="214"/>
      <c r="B683" s="222"/>
      <c r="C683" s="222"/>
      <c r="D683" s="222"/>
      <c r="E683" s="222"/>
      <c r="F683" s="222"/>
      <c r="G683" s="222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3.5" customHeight="1">
      <c r="A684" s="214"/>
      <c r="B684" s="222"/>
      <c r="C684" s="222"/>
      <c r="D684" s="222"/>
      <c r="E684" s="222"/>
      <c r="F684" s="222"/>
      <c r="G684" s="222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3.5" customHeight="1">
      <c r="A685" s="214"/>
      <c r="B685" s="222"/>
      <c r="C685" s="222"/>
      <c r="D685" s="222"/>
      <c r="E685" s="222"/>
      <c r="F685" s="222"/>
      <c r="G685" s="222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3.5" customHeight="1">
      <c r="A686" s="214"/>
      <c r="B686" s="222"/>
      <c r="C686" s="222"/>
      <c r="D686" s="222"/>
      <c r="E686" s="222"/>
      <c r="F686" s="222"/>
      <c r="G686" s="222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3.5" customHeight="1">
      <c r="A687" s="214"/>
      <c r="B687" s="222"/>
      <c r="C687" s="222"/>
      <c r="D687" s="222"/>
      <c r="E687" s="222"/>
      <c r="F687" s="222"/>
      <c r="G687" s="222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3.5" customHeight="1">
      <c r="A688" s="214"/>
      <c r="B688" s="222"/>
      <c r="C688" s="222"/>
      <c r="D688" s="222"/>
      <c r="E688" s="222"/>
      <c r="F688" s="222"/>
      <c r="G688" s="222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3.5" customHeight="1">
      <c r="A689" s="214"/>
      <c r="B689" s="222"/>
      <c r="C689" s="222"/>
      <c r="D689" s="222"/>
      <c r="E689" s="222"/>
      <c r="F689" s="222"/>
      <c r="G689" s="222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3.5" customHeight="1">
      <c r="A690" s="214"/>
      <c r="B690" s="222"/>
      <c r="C690" s="222"/>
      <c r="D690" s="222"/>
      <c r="E690" s="222"/>
      <c r="F690" s="222"/>
      <c r="G690" s="222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3.5" customHeight="1">
      <c r="A691" s="214"/>
      <c r="B691" s="222"/>
      <c r="C691" s="222"/>
      <c r="D691" s="222"/>
      <c r="E691" s="222"/>
      <c r="F691" s="222"/>
      <c r="G691" s="222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3.5" customHeight="1">
      <c r="A692" s="214"/>
      <c r="B692" s="222"/>
      <c r="C692" s="222"/>
      <c r="D692" s="222"/>
      <c r="E692" s="222"/>
      <c r="F692" s="222"/>
      <c r="G692" s="222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3.5" customHeight="1">
      <c r="A693" s="214"/>
      <c r="B693" s="222"/>
      <c r="C693" s="222"/>
      <c r="D693" s="222"/>
      <c r="E693" s="222"/>
      <c r="F693" s="222"/>
      <c r="G693" s="222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3.5" customHeight="1">
      <c r="A694" s="214"/>
      <c r="B694" s="222"/>
      <c r="C694" s="222"/>
      <c r="D694" s="222"/>
      <c r="E694" s="222"/>
      <c r="F694" s="222"/>
      <c r="G694" s="222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3.5" customHeight="1">
      <c r="A695" s="214"/>
      <c r="B695" s="222"/>
      <c r="C695" s="222"/>
      <c r="D695" s="222"/>
      <c r="E695" s="222"/>
      <c r="F695" s="222"/>
      <c r="G695" s="222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3.5" customHeight="1">
      <c r="A696" s="214"/>
      <c r="B696" s="222"/>
      <c r="C696" s="222"/>
      <c r="D696" s="222"/>
      <c r="E696" s="222"/>
      <c r="F696" s="222"/>
      <c r="G696" s="222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3.5" customHeight="1">
      <c r="A697" s="214"/>
      <c r="B697" s="222"/>
      <c r="C697" s="222"/>
      <c r="D697" s="222"/>
      <c r="E697" s="222"/>
      <c r="F697" s="222"/>
      <c r="G697" s="222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3.5" customHeight="1">
      <c r="A698" s="214"/>
      <c r="B698" s="222"/>
      <c r="C698" s="222"/>
      <c r="D698" s="222"/>
      <c r="E698" s="222"/>
      <c r="F698" s="222"/>
      <c r="G698" s="222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3.5" customHeight="1">
      <c r="A699" s="214"/>
      <c r="B699" s="222"/>
      <c r="C699" s="222"/>
      <c r="D699" s="222"/>
      <c r="E699" s="222"/>
      <c r="F699" s="222"/>
      <c r="G699" s="222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3.5" customHeight="1">
      <c r="A700" s="214"/>
      <c r="B700" s="222"/>
      <c r="C700" s="222"/>
      <c r="D700" s="222"/>
      <c r="E700" s="222"/>
      <c r="F700" s="222"/>
      <c r="G700" s="222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3.5" customHeight="1">
      <c r="A701" s="214"/>
      <c r="B701" s="222"/>
      <c r="C701" s="222"/>
      <c r="D701" s="222"/>
      <c r="E701" s="222"/>
      <c r="F701" s="222"/>
      <c r="G701" s="222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3.5" customHeight="1">
      <c r="A702" s="214"/>
      <c r="B702" s="222"/>
      <c r="C702" s="222"/>
      <c r="D702" s="222"/>
      <c r="E702" s="222"/>
      <c r="F702" s="222"/>
      <c r="G702" s="222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3.5" customHeight="1">
      <c r="A703" s="214"/>
      <c r="B703" s="222"/>
      <c r="C703" s="222"/>
      <c r="D703" s="222"/>
      <c r="E703" s="222"/>
      <c r="F703" s="222"/>
      <c r="G703" s="222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3.5" customHeight="1">
      <c r="A704" s="214"/>
      <c r="B704" s="222"/>
      <c r="C704" s="222"/>
      <c r="D704" s="222"/>
      <c r="E704" s="222"/>
      <c r="F704" s="222"/>
      <c r="G704" s="222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3.5" customHeight="1">
      <c r="A705" s="214"/>
      <c r="B705" s="222"/>
      <c r="C705" s="222"/>
      <c r="D705" s="222"/>
      <c r="E705" s="222"/>
      <c r="F705" s="222"/>
      <c r="G705" s="222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3.5" customHeight="1">
      <c r="A706" s="214"/>
      <c r="B706" s="222"/>
      <c r="C706" s="222"/>
      <c r="D706" s="222"/>
      <c r="E706" s="222"/>
      <c r="F706" s="222"/>
      <c r="G706" s="222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3.5" customHeight="1">
      <c r="A707" s="214"/>
      <c r="B707" s="222"/>
      <c r="C707" s="222"/>
      <c r="D707" s="222"/>
      <c r="E707" s="222"/>
      <c r="F707" s="222"/>
      <c r="G707" s="222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3.5" customHeight="1">
      <c r="A708" s="214"/>
      <c r="B708" s="222"/>
      <c r="C708" s="222"/>
      <c r="D708" s="222"/>
      <c r="E708" s="222"/>
      <c r="F708" s="222"/>
      <c r="G708" s="222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3.5" customHeight="1">
      <c r="A709" s="214"/>
      <c r="B709" s="222"/>
      <c r="C709" s="222"/>
      <c r="D709" s="222"/>
      <c r="E709" s="222"/>
      <c r="F709" s="222"/>
      <c r="G709" s="222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3.5" customHeight="1">
      <c r="A710" s="214"/>
      <c r="B710" s="222"/>
      <c r="C710" s="222"/>
      <c r="D710" s="222"/>
      <c r="E710" s="222"/>
      <c r="F710" s="222"/>
      <c r="G710" s="222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3.5" customHeight="1">
      <c r="A711" s="214"/>
      <c r="B711" s="222"/>
      <c r="C711" s="222"/>
      <c r="D711" s="222"/>
      <c r="E711" s="222"/>
      <c r="F711" s="222"/>
      <c r="G711" s="222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3.5" customHeight="1">
      <c r="A712" s="214"/>
      <c r="B712" s="222"/>
      <c r="C712" s="222"/>
      <c r="D712" s="222"/>
      <c r="E712" s="222"/>
      <c r="F712" s="222"/>
      <c r="G712" s="222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3.5" customHeight="1">
      <c r="A713" s="214"/>
      <c r="B713" s="222"/>
      <c r="C713" s="222"/>
      <c r="D713" s="222"/>
      <c r="E713" s="222"/>
      <c r="F713" s="222"/>
      <c r="G713" s="222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3.5" customHeight="1">
      <c r="A714" s="214"/>
      <c r="B714" s="222"/>
      <c r="C714" s="222"/>
      <c r="D714" s="222"/>
      <c r="E714" s="222"/>
      <c r="F714" s="222"/>
      <c r="G714" s="222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3.5" customHeight="1">
      <c r="A715" s="214"/>
      <c r="B715" s="222"/>
      <c r="C715" s="222"/>
      <c r="D715" s="222"/>
      <c r="E715" s="222"/>
      <c r="F715" s="222"/>
      <c r="G715" s="222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3.5" customHeight="1">
      <c r="A716" s="214"/>
      <c r="B716" s="222"/>
      <c r="C716" s="222"/>
      <c r="D716" s="222"/>
      <c r="E716" s="222"/>
      <c r="F716" s="222"/>
      <c r="G716" s="222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3.5" customHeight="1">
      <c r="A717" s="214"/>
      <c r="B717" s="222"/>
      <c r="C717" s="222"/>
      <c r="D717" s="222"/>
      <c r="E717" s="222"/>
      <c r="F717" s="222"/>
      <c r="G717" s="222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3.5" customHeight="1">
      <c r="A718" s="214"/>
      <c r="B718" s="222"/>
      <c r="C718" s="222"/>
      <c r="D718" s="222"/>
      <c r="E718" s="222"/>
      <c r="F718" s="222"/>
      <c r="G718" s="222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3.5" customHeight="1">
      <c r="A719" s="214"/>
      <c r="B719" s="222"/>
      <c r="C719" s="222"/>
      <c r="D719" s="222"/>
      <c r="E719" s="222"/>
      <c r="F719" s="222"/>
      <c r="G719" s="222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3.5" customHeight="1">
      <c r="A720" s="214"/>
      <c r="B720" s="222"/>
      <c r="C720" s="222"/>
      <c r="D720" s="222"/>
      <c r="E720" s="222"/>
      <c r="F720" s="222"/>
      <c r="G720" s="222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3.5" customHeight="1">
      <c r="A721" s="214"/>
      <c r="B721" s="222"/>
      <c r="C721" s="222"/>
      <c r="D721" s="222"/>
      <c r="E721" s="222"/>
      <c r="F721" s="222"/>
      <c r="G721" s="222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3.5" customHeight="1">
      <c r="A722" s="214"/>
      <c r="B722" s="222"/>
      <c r="C722" s="222"/>
      <c r="D722" s="222"/>
      <c r="E722" s="222"/>
      <c r="F722" s="222"/>
      <c r="G722" s="222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3.5" customHeight="1">
      <c r="A723" s="214"/>
      <c r="B723" s="222"/>
      <c r="C723" s="222"/>
      <c r="D723" s="222"/>
      <c r="E723" s="222"/>
      <c r="F723" s="222"/>
      <c r="G723" s="222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3.5" customHeight="1">
      <c r="A724" s="214"/>
      <c r="B724" s="222"/>
      <c r="C724" s="222"/>
      <c r="D724" s="222"/>
      <c r="E724" s="222"/>
      <c r="F724" s="222"/>
      <c r="G724" s="222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3.5" customHeight="1">
      <c r="A725" s="214"/>
      <c r="B725" s="222"/>
      <c r="C725" s="222"/>
      <c r="D725" s="222"/>
      <c r="E725" s="222"/>
      <c r="F725" s="222"/>
      <c r="G725" s="222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3.5" customHeight="1">
      <c r="A726" s="214"/>
      <c r="B726" s="222"/>
      <c r="C726" s="222"/>
      <c r="D726" s="222"/>
      <c r="E726" s="222"/>
      <c r="F726" s="222"/>
      <c r="G726" s="222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3.5" customHeight="1">
      <c r="A727" s="214"/>
      <c r="B727" s="222"/>
      <c r="C727" s="222"/>
      <c r="D727" s="222"/>
      <c r="E727" s="222"/>
      <c r="F727" s="222"/>
      <c r="G727" s="222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3.5" customHeight="1">
      <c r="A728" s="214"/>
      <c r="B728" s="222"/>
      <c r="C728" s="222"/>
      <c r="D728" s="222"/>
      <c r="E728" s="222"/>
      <c r="F728" s="222"/>
      <c r="G728" s="222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3.5" customHeight="1">
      <c r="A729" s="214"/>
      <c r="B729" s="222"/>
      <c r="C729" s="222"/>
      <c r="D729" s="222"/>
      <c r="E729" s="222"/>
      <c r="F729" s="222"/>
      <c r="G729" s="222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3.5" customHeight="1">
      <c r="A730" s="214"/>
      <c r="B730" s="222"/>
      <c r="C730" s="222"/>
      <c r="D730" s="222"/>
      <c r="E730" s="222"/>
      <c r="F730" s="222"/>
      <c r="G730" s="222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3.5" customHeight="1">
      <c r="A731" s="214"/>
      <c r="B731" s="222"/>
      <c r="C731" s="222"/>
      <c r="D731" s="222"/>
      <c r="E731" s="222"/>
      <c r="F731" s="222"/>
      <c r="G731" s="222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3.5" customHeight="1">
      <c r="A732" s="214"/>
      <c r="B732" s="222"/>
      <c r="C732" s="222"/>
      <c r="D732" s="222"/>
      <c r="E732" s="222"/>
      <c r="F732" s="222"/>
      <c r="G732" s="222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3.5" customHeight="1">
      <c r="A733" s="214"/>
      <c r="B733" s="222"/>
      <c r="C733" s="222"/>
      <c r="D733" s="222"/>
      <c r="E733" s="222"/>
      <c r="F733" s="222"/>
      <c r="G733" s="222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3.5" customHeight="1">
      <c r="A734" s="214"/>
      <c r="B734" s="222"/>
      <c r="C734" s="222"/>
      <c r="D734" s="222"/>
      <c r="E734" s="222"/>
      <c r="F734" s="222"/>
      <c r="G734" s="222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3.5" customHeight="1">
      <c r="A735" s="214"/>
      <c r="B735" s="222"/>
      <c r="C735" s="222"/>
      <c r="D735" s="222"/>
      <c r="E735" s="222"/>
      <c r="F735" s="222"/>
      <c r="G735" s="222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3.5" customHeight="1">
      <c r="A736" s="214"/>
      <c r="B736" s="222"/>
      <c r="C736" s="222"/>
      <c r="D736" s="222"/>
      <c r="E736" s="222"/>
      <c r="F736" s="222"/>
      <c r="G736" s="222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3.5" customHeight="1">
      <c r="A737" s="214"/>
      <c r="B737" s="222"/>
      <c r="C737" s="222"/>
      <c r="D737" s="222"/>
      <c r="E737" s="222"/>
      <c r="F737" s="222"/>
      <c r="G737" s="222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3.5" customHeight="1">
      <c r="A738" s="214"/>
      <c r="B738" s="222"/>
      <c r="C738" s="222"/>
      <c r="D738" s="222"/>
      <c r="E738" s="222"/>
      <c r="F738" s="222"/>
      <c r="G738" s="222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3.5" customHeight="1">
      <c r="A739" s="214"/>
      <c r="B739" s="222"/>
      <c r="C739" s="222"/>
      <c r="D739" s="222"/>
      <c r="E739" s="222"/>
      <c r="F739" s="222"/>
      <c r="G739" s="222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3.5" customHeight="1">
      <c r="A740" s="214"/>
      <c r="B740" s="222"/>
      <c r="C740" s="222"/>
      <c r="D740" s="222"/>
      <c r="E740" s="222"/>
      <c r="F740" s="222"/>
      <c r="G740" s="222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3.5" customHeight="1">
      <c r="A741" s="214"/>
      <c r="B741" s="222"/>
      <c r="C741" s="222"/>
      <c r="D741" s="222"/>
      <c r="E741" s="222"/>
      <c r="F741" s="222"/>
      <c r="G741" s="222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3.5" customHeight="1">
      <c r="A742" s="214"/>
      <c r="B742" s="222"/>
      <c r="C742" s="222"/>
      <c r="D742" s="222"/>
      <c r="E742" s="222"/>
      <c r="F742" s="222"/>
      <c r="G742" s="222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3.5" customHeight="1">
      <c r="A743" s="214"/>
      <c r="B743" s="222"/>
      <c r="C743" s="222"/>
      <c r="D743" s="222"/>
      <c r="E743" s="222"/>
      <c r="F743" s="222"/>
      <c r="G743" s="222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3.5" customHeight="1">
      <c r="A744" s="214"/>
      <c r="B744" s="222"/>
      <c r="C744" s="222"/>
      <c r="D744" s="222"/>
      <c r="E744" s="222"/>
      <c r="F744" s="222"/>
      <c r="G744" s="222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3.5" customHeight="1">
      <c r="A745" s="214"/>
      <c r="B745" s="222"/>
      <c r="C745" s="222"/>
      <c r="D745" s="222"/>
      <c r="E745" s="222"/>
      <c r="F745" s="222"/>
      <c r="G745" s="222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3.5" customHeight="1">
      <c r="A746" s="214"/>
      <c r="B746" s="222"/>
      <c r="C746" s="222"/>
      <c r="D746" s="222"/>
      <c r="E746" s="222"/>
      <c r="F746" s="222"/>
      <c r="G746" s="222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3.5" customHeight="1">
      <c r="A747" s="214"/>
      <c r="B747" s="222"/>
      <c r="C747" s="222"/>
      <c r="D747" s="222"/>
      <c r="E747" s="222"/>
      <c r="F747" s="222"/>
      <c r="G747" s="222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3.5" customHeight="1">
      <c r="A748" s="214"/>
      <c r="B748" s="222"/>
      <c r="C748" s="222"/>
      <c r="D748" s="222"/>
      <c r="E748" s="222"/>
      <c r="F748" s="222"/>
      <c r="G748" s="222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3.5" customHeight="1">
      <c r="A749" s="214"/>
      <c r="B749" s="222"/>
      <c r="C749" s="222"/>
      <c r="D749" s="222"/>
      <c r="E749" s="222"/>
      <c r="F749" s="222"/>
      <c r="G749" s="222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3.5" customHeight="1">
      <c r="A750" s="214"/>
      <c r="B750" s="222"/>
      <c r="C750" s="222"/>
      <c r="D750" s="222"/>
      <c r="E750" s="222"/>
      <c r="F750" s="222"/>
      <c r="G750" s="222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3.5" customHeight="1">
      <c r="A751" s="214"/>
      <c r="B751" s="222"/>
      <c r="C751" s="222"/>
      <c r="D751" s="222"/>
      <c r="E751" s="222"/>
      <c r="F751" s="222"/>
      <c r="G751" s="222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3.5" customHeight="1">
      <c r="A752" s="214"/>
      <c r="B752" s="222"/>
      <c r="C752" s="222"/>
      <c r="D752" s="222"/>
      <c r="E752" s="222"/>
      <c r="F752" s="222"/>
      <c r="G752" s="222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3.5" customHeight="1">
      <c r="A753" s="214"/>
      <c r="B753" s="222"/>
      <c r="C753" s="222"/>
      <c r="D753" s="222"/>
      <c r="E753" s="222"/>
      <c r="F753" s="222"/>
      <c r="G753" s="222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3.5" customHeight="1">
      <c r="A754" s="214"/>
      <c r="B754" s="222"/>
      <c r="C754" s="222"/>
      <c r="D754" s="222"/>
      <c r="E754" s="222"/>
      <c r="F754" s="222"/>
      <c r="G754" s="222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3.5" customHeight="1">
      <c r="A755" s="214"/>
      <c r="B755" s="222"/>
      <c r="C755" s="222"/>
      <c r="D755" s="222"/>
      <c r="E755" s="222"/>
      <c r="F755" s="222"/>
      <c r="G755" s="222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3.5" customHeight="1">
      <c r="A756" s="214"/>
      <c r="B756" s="222"/>
      <c r="C756" s="222"/>
      <c r="D756" s="222"/>
      <c r="E756" s="222"/>
      <c r="F756" s="222"/>
      <c r="G756" s="222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3.5" customHeight="1">
      <c r="A757" s="214"/>
      <c r="B757" s="222"/>
      <c r="C757" s="222"/>
      <c r="D757" s="222"/>
      <c r="E757" s="222"/>
      <c r="F757" s="222"/>
      <c r="G757" s="222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3.5" customHeight="1">
      <c r="A758" s="214"/>
      <c r="B758" s="222"/>
      <c r="C758" s="222"/>
      <c r="D758" s="222"/>
      <c r="E758" s="222"/>
      <c r="F758" s="222"/>
      <c r="G758" s="222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3.5" customHeight="1">
      <c r="A759" s="214"/>
      <c r="B759" s="222"/>
      <c r="C759" s="222"/>
      <c r="D759" s="222"/>
      <c r="E759" s="222"/>
      <c r="F759" s="222"/>
      <c r="G759" s="222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3.5" customHeight="1">
      <c r="A760" s="214"/>
      <c r="B760" s="222"/>
      <c r="C760" s="222"/>
      <c r="D760" s="222"/>
      <c r="E760" s="222"/>
      <c r="F760" s="222"/>
      <c r="G760" s="222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3.5" customHeight="1">
      <c r="A761" s="214"/>
      <c r="B761" s="222"/>
      <c r="C761" s="222"/>
      <c r="D761" s="222"/>
      <c r="E761" s="222"/>
      <c r="F761" s="222"/>
      <c r="G761" s="222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3.5" customHeight="1">
      <c r="A762" s="214"/>
      <c r="B762" s="222"/>
      <c r="C762" s="222"/>
      <c r="D762" s="222"/>
      <c r="E762" s="222"/>
      <c r="F762" s="222"/>
      <c r="G762" s="222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3.5" customHeight="1">
      <c r="A763" s="214"/>
      <c r="B763" s="222"/>
      <c r="C763" s="222"/>
      <c r="D763" s="222"/>
      <c r="E763" s="222"/>
      <c r="F763" s="222"/>
      <c r="G763" s="222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3.5" customHeight="1">
      <c r="A764" s="214"/>
      <c r="B764" s="222"/>
      <c r="C764" s="222"/>
      <c r="D764" s="222"/>
      <c r="E764" s="222"/>
      <c r="F764" s="222"/>
      <c r="G764" s="222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3.5" customHeight="1">
      <c r="A765" s="214"/>
      <c r="B765" s="222"/>
      <c r="C765" s="222"/>
      <c r="D765" s="222"/>
      <c r="E765" s="222"/>
      <c r="F765" s="222"/>
      <c r="G765" s="222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3.5" customHeight="1">
      <c r="A766" s="214"/>
      <c r="B766" s="222"/>
      <c r="C766" s="222"/>
      <c r="D766" s="222"/>
      <c r="E766" s="222"/>
      <c r="F766" s="222"/>
      <c r="G766" s="222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3.5" customHeight="1">
      <c r="A767" s="214"/>
      <c r="B767" s="222"/>
      <c r="C767" s="222"/>
      <c r="D767" s="222"/>
      <c r="E767" s="222"/>
      <c r="F767" s="222"/>
      <c r="G767" s="222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3.5" customHeight="1">
      <c r="A768" s="214"/>
      <c r="B768" s="222"/>
      <c r="C768" s="222"/>
      <c r="D768" s="222"/>
      <c r="E768" s="222"/>
      <c r="F768" s="222"/>
      <c r="G768" s="222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3.5" customHeight="1">
      <c r="A769" s="214"/>
      <c r="B769" s="222"/>
      <c r="C769" s="222"/>
      <c r="D769" s="222"/>
      <c r="E769" s="222"/>
      <c r="F769" s="222"/>
      <c r="G769" s="222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3.5" customHeight="1">
      <c r="A770" s="214"/>
      <c r="B770" s="222"/>
      <c r="C770" s="222"/>
      <c r="D770" s="222"/>
      <c r="E770" s="222"/>
      <c r="F770" s="222"/>
      <c r="G770" s="222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3.5" customHeight="1">
      <c r="A771" s="214"/>
      <c r="B771" s="222"/>
      <c r="C771" s="222"/>
      <c r="D771" s="222"/>
      <c r="E771" s="222"/>
      <c r="F771" s="222"/>
      <c r="G771" s="222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3.5" customHeight="1">
      <c r="A772" s="214"/>
      <c r="B772" s="222"/>
      <c r="C772" s="222"/>
      <c r="D772" s="222"/>
      <c r="E772" s="222"/>
      <c r="F772" s="222"/>
      <c r="G772" s="222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3.5" customHeight="1">
      <c r="A773" s="214"/>
      <c r="B773" s="222"/>
      <c r="C773" s="222"/>
      <c r="D773" s="222"/>
      <c r="E773" s="222"/>
      <c r="F773" s="222"/>
      <c r="G773" s="222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3.5" customHeight="1">
      <c r="A774" s="214"/>
      <c r="B774" s="222"/>
      <c r="C774" s="222"/>
      <c r="D774" s="222"/>
      <c r="E774" s="222"/>
      <c r="F774" s="222"/>
      <c r="G774" s="222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3.5" customHeight="1">
      <c r="A775" s="214"/>
      <c r="B775" s="222"/>
      <c r="C775" s="222"/>
      <c r="D775" s="222"/>
      <c r="E775" s="222"/>
      <c r="F775" s="222"/>
      <c r="G775" s="222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3.5" customHeight="1">
      <c r="A776" s="214"/>
      <c r="B776" s="222"/>
      <c r="C776" s="222"/>
      <c r="D776" s="222"/>
      <c r="E776" s="222"/>
      <c r="F776" s="222"/>
      <c r="G776" s="222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3.5" customHeight="1">
      <c r="A777" s="214"/>
      <c r="B777" s="222"/>
      <c r="C777" s="222"/>
      <c r="D777" s="222"/>
      <c r="E777" s="222"/>
      <c r="F777" s="222"/>
      <c r="G777" s="222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3.5" customHeight="1">
      <c r="A778" s="214"/>
      <c r="B778" s="222"/>
      <c r="C778" s="222"/>
      <c r="D778" s="222"/>
      <c r="E778" s="222"/>
      <c r="F778" s="222"/>
      <c r="G778" s="222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3.5" customHeight="1">
      <c r="A779" s="214"/>
      <c r="B779" s="222"/>
      <c r="C779" s="222"/>
      <c r="D779" s="222"/>
      <c r="E779" s="222"/>
      <c r="F779" s="222"/>
      <c r="G779" s="222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3.5" customHeight="1">
      <c r="A780" s="214"/>
      <c r="B780" s="222"/>
      <c r="C780" s="222"/>
      <c r="D780" s="222"/>
      <c r="E780" s="222"/>
      <c r="F780" s="222"/>
      <c r="G780" s="222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3.5" customHeight="1">
      <c r="A781" s="214"/>
      <c r="B781" s="222"/>
      <c r="C781" s="222"/>
      <c r="D781" s="222"/>
      <c r="E781" s="222"/>
      <c r="F781" s="222"/>
      <c r="G781" s="222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3.5" customHeight="1">
      <c r="A782" s="214"/>
      <c r="B782" s="222"/>
      <c r="C782" s="222"/>
      <c r="D782" s="222"/>
      <c r="E782" s="222"/>
      <c r="F782" s="222"/>
      <c r="G782" s="222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3.5" customHeight="1">
      <c r="A783" s="214"/>
      <c r="B783" s="222"/>
      <c r="C783" s="222"/>
      <c r="D783" s="222"/>
      <c r="E783" s="222"/>
      <c r="F783" s="222"/>
      <c r="G783" s="222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3.5" customHeight="1">
      <c r="A784" s="214"/>
      <c r="B784" s="222"/>
      <c r="C784" s="222"/>
      <c r="D784" s="222"/>
      <c r="E784" s="222"/>
      <c r="F784" s="222"/>
      <c r="G784" s="222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3.5" customHeight="1">
      <c r="A785" s="214"/>
      <c r="B785" s="222"/>
      <c r="C785" s="222"/>
      <c r="D785" s="222"/>
      <c r="E785" s="222"/>
      <c r="F785" s="222"/>
      <c r="G785" s="222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3.5" customHeight="1">
      <c r="A786" s="214"/>
      <c r="B786" s="222"/>
      <c r="C786" s="222"/>
      <c r="D786" s="222"/>
      <c r="E786" s="222"/>
      <c r="F786" s="222"/>
      <c r="G786" s="222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3.5" customHeight="1">
      <c r="A787" s="214"/>
      <c r="B787" s="222"/>
      <c r="C787" s="222"/>
      <c r="D787" s="222"/>
      <c r="E787" s="222"/>
      <c r="F787" s="222"/>
      <c r="G787" s="222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3.5" customHeight="1">
      <c r="A788" s="214"/>
      <c r="B788" s="222"/>
      <c r="C788" s="222"/>
      <c r="D788" s="222"/>
      <c r="E788" s="222"/>
      <c r="F788" s="222"/>
      <c r="G788" s="222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3.5" customHeight="1">
      <c r="A789" s="214"/>
      <c r="B789" s="222"/>
      <c r="C789" s="222"/>
      <c r="D789" s="222"/>
      <c r="E789" s="222"/>
      <c r="F789" s="222"/>
      <c r="G789" s="222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3.5" customHeight="1">
      <c r="A790" s="214"/>
      <c r="B790" s="222"/>
      <c r="C790" s="222"/>
      <c r="D790" s="222"/>
      <c r="E790" s="222"/>
      <c r="F790" s="222"/>
      <c r="G790" s="222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3.5" customHeight="1">
      <c r="A791" s="214"/>
      <c r="B791" s="222"/>
      <c r="C791" s="222"/>
      <c r="D791" s="222"/>
      <c r="E791" s="222"/>
      <c r="F791" s="222"/>
      <c r="G791" s="222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3.5" customHeight="1">
      <c r="A792" s="214"/>
      <c r="B792" s="222"/>
      <c r="C792" s="222"/>
      <c r="D792" s="222"/>
      <c r="E792" s="222"/>
      <c r="F792" s="222"/>
      <c r="G792" s="222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3.5" customHeight="1">
      <c r="A793" s="214"/>
      <c r="B793" s="222"/>
      <c r="C793" s="222"/>
      <c r="D793" s="222"/>
      <c r="E793" s="222"/>
      <c r="F793" s="222"/>
      <c r="G793" s="222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3.5" customHeight="1">
      <c r="A794" s="214"/>
      <c r="B794" s="222"/>
      <c r="C794" s="222"/>
      <c r="D794" s="222"/>
      <c r="E794" s="222"/>
      <c r="F794" s="222"/>
      <c r="G794" s="222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3.5" customHeight="1">
      <c r="A795" s="214"/>
      <c r="B795" s="222"/>
      <c r="C795" s="222"/>
      <c r="D795" s="222"/>
      <c r="E795" s="222"/>
      <c r="F795" s="222"/>
      <c r="G795" s="222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3.5" customHeight="1">
      <c r="A796" s="214"/>
      <c r="B796" s="222"/>
      <c r="C796" s="222"/>
      <c r="D796" s="222"/>
      <c r="E796" s="222"/>
      <c r="F796" s="222"/>
      <c r="G796" s="222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3.5" customHeight="1">
      <c r="A797" s="214"/>
      <c r="B797" s="222"/>
      <c r="C797" s="222"/>
      <c r="D797" s="222"/>
      <c r="E797" s="222"/>
      <c r="F797" s="222"/>
      <c r="G797" s="222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3.5" customHeight="1">
      <c r="A798" s="214"/>
      <c r="B798" s="222"/>
      <c r="C798" s="222"/>
      <c r="D798" s="222"/>
      <c r="E798" s="222"/>
      <c r="F798" s="222"/>
      <c r="G798" s="222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3.5" customHeight="1">
      <c r="A799" s="214"/>
      <c r="B799" s="222"/>
      <c r="C799" s="222"/>
      <c r="D799" s="222"/>
      <c r="E799" s="222"/>
      <c r="F799" s="222"/>
      <c r="G799" s="222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3.5" customHeight="1">
      <c r="A800" s="214"/>
      <c r="B800" s="222"/>
      <c r="C800" s="222"/>
      <c r="D800" s="222"/>
      <c r="E800" s="222"/>
      <c r="F800" s="222"/>
      <c r="G800" s="222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3.5" customHeight="1">
      <c r="A801" s="214"/>
      <c r="B801" s="222"/>
      <c r="C801" s="222"/>
      <c r="D801" s="222"/>
      <c r="E801" s="222"/>
      <c r="F801" s="222"/>
      <c r="G801" s="222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3.5" customHeight="1">
      <c r="A802" s="214"/>
      <c r="B802" s="222"/>
      <c r="C802" s="222"/>
      <c r="D802" s="222"/>
      <c r="E802" s="222"/>
      <c r="F802" s="222"/>
      <c r="G802" s="222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3.5" customHeight="1">
      <c r="A803" s="214"/>
      <c r="B803" s="222"/>
      <c r="C803" s="222"/>
      <c r="D803" s="222"/>
      <c r="E803" s="222"/>
      <c r="F803" s="222"/>
      <c r="G803" s="222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3.5" customHeight="1">
      <c r="A804" s="214"/>
      <c r="B804" s="222"/>
      <c r="C804" s="222"/>
      <c r="D804" s="222"/>
      <c r="E804" s="222"/>
      <c r="F804" s="222"/>
      <c r="G804" s="222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3.5" customHeight="1">
      <c r="A805" s="214"/>
      <c r="B805" s="222"/>
      <c r="C805" s="222"/>
      <c r="D805" s="222"/>
      <c r="E805" s="222"/>
      <c r="F805" s="222"/>
      <c r="G805" s="222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3.5" customHeight="1">
      <c r="A806" s="214"/>
      <c r="B806" s="222"/>
      <c r="C806" s="222"/>
      <c r="D806" s="222"/>
      <c r="E806" s="222"/>
      <c r="F806" s="222"/>
      <c r="G806" s="222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3.5" customHeight="1">
      <c r="A807" s="214"/>
      <c r="B807" s="222"/>
      <c r="C807" s="222"/>
      <c r="D807" s="222"/>
      <c r="E807" s="222"/>
      <c r="F807" s="222"/>
      <c r="G807" s="222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3.5" customHeight="1">
      <c r="A808" s="214"/>
      <c r="B808" s="222"/>
      <c r="C808" s="222"/>
      <c r="D808" s="222"/>
      <c r="E808" s="222"/>
      <c r="F808" s="222"/>
      <c r="G808" s="222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3.5" customHeight="1">
      <c r="A809" s="214"/>
      <c r="B809" s="222"/>
      <c r="C809" s="222"/>
      <c r="D809" s="222"/>
      <c r="E809" s="222"/>
      <c r="F809" s="222"/>
      <c r="G809" s="222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3.5" customHeight="1">
      <c r="A810" s="214"/>
      <c r="B810" s="222"/>
      <c r="C810" s="222"/>
      <c r="D810" s="222"/>
      <c r="E810" s="222"/>
      <c r="F810" s="222"/>
      <c r="G810" s="222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3.5" customHeight="1">
      <c r="A811" s="214"/>
      <c r="B811" s="222"/>
      <c r="C811" s="222"/>
      <c r="D811" s="222"/>
      <c r="E811" s="222"/>
      <c r="F811" s="222"/>
      <c r="G811" s="222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3.5" customHeight="1">
      <c r="A812" s="214"/>
      <c r="B812" s="222"/>
      <c r="C812" s="222"/>
      <c r="D812" s="222"/>
      <c r="E812" s="222"/>
      <c r="F812" s="222"/>
      <c r="G812" s="222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3.5" customHeight="1">
      <c r="A813" s="214"/>
      <c r="B813" s="222"/>
      <c r="C813" s="222"/>
      <c r="D813" s="222"/>
      <c r="E813" s="222"/>
      <c r="F813" s="222"/>
      <c r="G813" s="222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3.5" customHeight="1">
      <c r="A814" s="214"/>
      <c r="B814" s="222"/>
      <c r="C814" s="222"/>
      <c r="D814" s="222"/>
      <c r="E814" s="222"/>
      <c r="F814" s="222"/>
      <c r="G814" s="222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3.5" customHeight="1">
      <c r="A815" s="214"/>
      <c r="B815" s="222"/>
      <c r="C815" s="222"/>
      <c r="D815" s="222"/>
      <c r="E815" s="222"/>
      <c r="F815" s="222"/>
      <c r="G815" s="222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3.5" customHeight="1">
      <c r="A816" s="214"/>
      <c r="B816" s="222"/>
      <c r="C816" s="222"/>
      <c r="D816" s="222"/>
      <c r="E816" s="222"/>
      <c r="F816" s="222"/>
      <c r="G816" s="222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3.5" customHeight="1">
      <c r="A817" s="214"/>
      <c r="B817" s="222"/>
      <c r="C817" s="222"/>
      <c r="D817" s="222"/>
      <c r="E817" s="222"/>
      <c r="F817" s="222"/>
      <c r="G817" s="222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3.5" customHeight="1">
      <c r="A818" s="214"/>
      <c r="B818" s="222"/>
      <c r="C818" s="222"/>
      <c r="D818" s="222"/>
      <c r="E818" s="222"/>
      <c r="F818" s="222"/>
      <c r="G818" s="222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3.5" customHeight="1">
      <c r="A819" s="214"/>
      <c r="B819" s="222"/>
      <c r="C819" s="222"/>
      <c r="D819" s="222"/>
      <c r="E819" s="222"/>
      <c r="F819" s="222"/>
      <c r="G819" s="222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3.5" customHeight="1">
      <c r="A820" s="214"/>
      <c r="B820" s="222"/>
      <c r="C820" s="222"/>
      <c r="D820" s="222"/>
      <c r="E820" s="222"/>
      <c r="F820" s="222"/>
      <c r="G820" s="222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3.5" customHeight="1">
      <c r="A821" s="214"/>
      <c r="B821" s="222"/>
      <c r="C821" s="222"/>
      <c r="D821" s="222"/>
      <c r="E821" s="222"/>
      <c r="F821" s="222"/>
      <c r="G821" s="222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3.5" customHeight="1">
      <c r="A822" s="214"/>
      <c r="B822" s="222"/>
      <c r="C822" s="222"/>
      <c r="D822" s="222"/>
      <c r="E822" s="222"/>
      <c r="F822" s="222"/>
      <c r="G822" s="222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3.5" customHeight="1">
      <c r="A823" s="214"/>
      <c r="B823" s="222"/>
      <c r="C823" s="222"/>
      <c r="D823" s="222"/>
      <c r="E823" s="222"/>
      <c r="F823" s="222"/>
      <c r="G823" s="222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3.5" customHeight="1">
      <c r="A824" s="214"/>
      <c r="B824" s="222"/>
      <c r="C824" s="222"/>
      <c r="D824" s="222"/>
      <c r="E824" s="222"/>
      <c r="F824" s="222"/>
      <c r="G824" s="222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3.5" customHeight="1">
      <c r="A825" s="214"/>
      <c r="B825" s="222"/>
      <c r="C825" s="222"/>
      <c r="D825" s="222"/>
      <c r="E825" s="222"/>
      <c r="F825" s="222"/>
      <c r="G825" s="222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3.5" customHeight="1">
      <c r="A826" s="214"/>
      <c r="B826" s="222"/>
      <c r="C826" s="222"/>
      <c r="D826" s="222"/>
      <c r="E826" s="222"/>
      <c r="F826" s="222"/>
      <c r="G826" s="222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3.5" customHeight="1">
      <c r="A827" s="214"/>
      <c r="B827" s="222"/>
      <c r="C827" s="222"/>
      <c r="D827" s="222"/>
      <c r="E827" s="222"/>
      <c r="F827" s="222"/>
      <c r="G827" s="222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3.5" customHeight="1">
      <c r="A828" s="214"/>
      <c r="B828" s="222"/>
      <c r="C828" s="222"/>
      <c r="D828" s="222"/>
      <c r="E828" s="222"/>
      <c r="F828" s="222"/>
      <c r="G828" s="222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3.5" customHeight="1">
      <c r="A829" s="214"/>
      <c r="B829" s="222"/>
      <c r="C829" s="222"/>
      <c r="D829" s="222"/>
      <c r="E829" s="222"/>
      <c r="F829" s="222"/>
      <c r="G829" s="222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3.5" customHeight="1">
      <c r="A830" s="214"/>
      <c r="B830" s="222"/>
      <c r="C830" s="222"/>
      <c r="D830" s="222"/>
      <c r="E830" s="222"/>
      <c r="F830" s="222"/>
      <c r="G830" s="222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3.5" customHeight="1">
      <c r="A831" s="214"/>
      <c r="B831" s="222"/>
      <c r="C831" s="222"/>
      <c r="D831" s="222"/>
      <c r="E831" s="222"/>
      <c r="F831" s="222"/>
      <c r="G831" s="222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3.5" customHeight="1">
      <c r="A832" s="214"/>
      <c r="B832" s="222"/>
      <c r="C832" s="222"/>
      <c r="D832" s="222"/>
      <c r="E832" s="222"/>
      <c r="F832" s="222"/>
      <c r="G832" s="222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3.5" customHeight="1">
      <c r="A833" s="214"/>
      <c r="B833" s="222"/>
      <c r="C833" s="222"/>
      <c r="D833" s="222"/>
      <c r="E833" s="222"/>
      <c r="F833" s="222"/>
      <c r="G833" s="222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3.5" customHeight="1">
      <c r="A834" s="214"/>
      <c r="B834" s="222"/>
      <c r="C834" s="222"/>
      <c r="D834" s="222"/>
      <c r="E834" s="222"/>
      <c r="F834" s="222"/>
      <c r="G834" s="222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3.5" customHeight="1">
      <c r="A835" s="214"/>
      <c r="B835" s="222"/>
      <c r="C835" s="222"/>
      <c r="D835" s="222"/>
      <c r="E835" s="222"/>
      <c r="F835" s="222"/>
      <c r="G835" s="222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3.5" customHeight="1">
      <c r="A836" s="214"/>
      <c r="B836" s="222"/>
      <c r="C836" s="222"/>
      <c r="D836" s="222"/>
      <c r="E836" s="222"/>
      <c r="F836" s="222"/>
      <c r="G836" s="222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3.5" customHeight="1">
      <c r="A837" s="214"/>
      <c r="B837" s="222"/>
      <c r="C837" s="222"/>
      <c r="D837" s="222"/>
      <c r="E837" s="222"/>
      <c r="F837" s="222"/>
      <c r="G837" s="222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3.5" customHeight="1">
      <c r="A838" s="214"/>
      <c r="B838" s="222"/>
      <c r="C838" s="222"/>
      <c r="D838" s="222"/>
      <c r="E838" s="222"/>
      <c r="F838" s="222"/>
      <c r="G838" s="222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3.5" customHeight="1">
      <c r="A839" s="214"/>
      <c r="B839" s="222"/>
      <c r="C839" s="222"/>
      <c r="D839" s="222"/>
      <c r="E839" s="222"/>
      <c r="F839" s="222"/>
      <c r="G839" s="222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3.5" customHeight="1">
      <c r="A840" s="214"/>
      <c r="B840" s="222"/>
      <c r="C840" s="222"/>
      <c r="D840" s="222"/>
      <c r="E840" s="222"/>
      <c r="F840" s="222"/>
      <c r="G840" s="222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3.5" customHeight="1">
      <c r="A841" s="214"/>
      <c r="B841" s="222"/>
      <c r="C841" s="222"/>
      <c r="D841" s="222"/>
      <c r="E841" s="222"/>
      <c r="F841" s="222"/>
      <c r="G841" s="222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3.5" customHeight="1">
      <c r="A842" s="214"/>
      <c r="B842" s="222"/>
      <c r="C842" s="222"/>
      <c r="D842" s="222"/>
      <c r="E842" s="222"/>
      <c r="F842" s="222"/>
      <c r="G842" s="222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3.5" customHeight="1">
      <c r="A843" s="214"/>
      <c r="B843" s="222"/>
      <c r="C843" s="222"/>
      <c r="D843" s="222"/>
      <c r="E843" s="222"/>
      <c r="F843" s="222"/>
      <c r="G843" s="222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3.5" customHeight="1">
      <c r="A844" s="214"/>
      <c r="B844" s="222"/>
      <c r="C844" s="222"/>
      <c r="D844" s="222"/>
      <c r="E844" s="222"/>
      <c r="F844" s="222"/>
      <c r="G844" s="222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3.5" customHeight="1">
      <c r="A845" s="214"/>
      <c r="B845" s="222"/>
      <c r="C845" s="222"/>
      <c r="D845" s="222"/>
      <c r="E845" s="222"/>
      <c r="F845" s="222"/>
      <c r="G845" s="222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3.5" customHeight="1">
      <c r="A846" s="214"/>
      <c r="B846" s="222"/>
      <c r="C846" s="222"/>
      <c r="D846" s="222"/>
      <c r="E846" s="222"/>
      <c r="F846" s="222"/>
      <c r="G846" s="222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3.5" customHeight="1">
      <c r="A847" s="214"/>
      <c r="B847" s="222"/>
      <c r="C847" s="222"/>
      <c r="D847" s="222"/>
      <c r="E847" s="222"/>
      <c r="F847" s="222"/>
      <c r="G847" s="222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3.5" customHeight="1">
      <c r="A848" s="214"/>
      <c r="B848" s="222"/>
      <c r="C848" s="222"/>
      <c r="D848" s="222"/>
      <c r="E848" s="222"/>
      <c r="F848" s="222"/>
      <c r="G848" s="222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3.5" customHeight="1">
      <c r="A849" s="214"/>
      <c r="B849" s="222"/>
      <c r="C849" s="222"/>
      <c r="D849" s="222"/>
      <c r="E849" s="222"/>
      <c r="F849" s="222"/>
      <c r="G849" s="222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3.5" customHeight="1">
      <c r="A850" s="214"/>
      <c r="B850" s="222"/>
      <c r="C850" s="222"/>
      <c r="D850" s="222"/>
      <c r="E850" s="222"/>
      <c r="F850" s="222"/>
      <c r="G850" s="222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3.5" customHeight="1">
      <c r="A851" s="214"/>
      <c r="B851" s="222"/>
      <c r="C851" s="222"/>
      <c r="D851" s="222"/>
      <c r="E851" s="222"/>
      <c r="F851" s="222"/>
      <c r="G851" s="222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3.5" customHeight="1">
      <c r="A852" s="214"/>
      <c r="B852" s="222"/>
      <c r="C852" s="222"/>
      <c r="D852" s="222"/>
      <c r="E852" s="222"/>
      <c r="F852" s="222"/>
      <c r="G852" s="222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3.5" customHeight="1">
      <c r="A853" s="214"/>
      <c r="B853" s="222"/>
      <c r="C853" s="222"/>
      <c r="D853" s="222"/>
      <c r="E853" s="222"/>
      <c r="F853" s="222"/>
      <c r="G853" s="222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3.5" customHeight="1">
      <c r="A854" s="214"/>
      <c r="B854" s="222"/>
      <c r="C854" s="222"/>
      <c r="D854" s="222"/>
      <c r="E854" s="222"/>
      <c r="F854" s="222"/>
      <c r="G854" s="222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3.5" customHeight="1">
      <c r="A855" s="214"/>
      <c r="B855" s="222"/>
      <c r="C855" s="222"/>
      <c r="D855" s="222"/>
      <c r="E855" s="222"/>
      <c r="F855" s="222"/>
      <c r="G855" s="222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3.5" customHeight="1">
      <c r="A856" s="214"/>
      <c r="B856" s="222"/>
      <c r="C856" s="222"/>
      <c r="D856" s="222"/>
      <c r="E856" s="222"/>
      <c r="F856" s="222"/>
      <c r="G856" s="222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3.5" customHeight="1">
      <c r="A857" s="214"/>
      <c r="B857" s="222"/>
      <c r="C857" s="222"/>
      <c r="D857" s="222"/>
      <c r="E857" s="222"/>
      <c r="F857" s="222"/>
      <c r="G857" s="222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3.5" customHeight="1">
      <c r="A858" s="214"/>
      <c r="B858" s="222"/>
      <c r="C858" s="222"/>
      <c r="D858" s="222"/>
      <c r="E858" s="222"/>
      <c r="F858" s="222"/>
      <c r="G858" s="222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3.5" customHeight="1">
      <c r="A859" s="214"/>
      <c r="B859" s="222"/>
      <c r="C859" s="222"/>
      <c r="D859" s="222"/>
      <c r="E859" s="222"/>
      <c r="F859" s="222"/>
      <c r="G859" s="222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3.5" customHeight="1">
      <c r="A860" s="214"/>
      <c r="B860" s="222"/>
      <c r="C860" s="222"/>
      <c r="D860" s="222"/>
      <c r="E860" s="222"/>
      <c r="F860" s="222"/>
      <c r="G860" s="222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3.5" customHeight="1">
      <c r="A861" s="214"/>
      <c r="B861" s="222"/>
      <c r="C861" s="222"/>
      <c r="D861" s="222"/>
      <c r="E861" s="222"/>
      <c r="F861" s="222"/>
      <c r="G861" s="222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3.5" customHeight="1">
      <c r="A862" s="214"/>
      <c r="B862" s="222"/>
      <c r="C862" s="222"/>
      <c r="D862" s="222"/>
      <c r="E862" s="222"/>
      <c r="F862" s="222"/>
      <c r="G862" s="222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3.5" customHeight="1">
      <c r="A863" s="214"/>
      <c r="B863" s="222"/>
      <c r="C863" s="222"/>
      <c r="D863" s="222"/>
      <c r="E863" s="222"/>
      <c r="F863" s="222"/>
      <c r="G863" s="222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3.5" customHeight="1">
      <c r="A864" s="214"/>
      <c r="B864" s="222"/>
      <c r="C864" s="222"/>
      <c r="D864" s="222"/>
      <c r="E864" s="222"/>
      <c r="F864" s="222"/>
      <c r="G864" s="222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3.5" customHeight="1">
      <c r="A865" s="214"/>
      <c r="B865" s="222"/>
      <c r="C865" s="222"/>
      <c r="D865" s="222"/>
      <c r="E865" s="222"/>
      <c r="F865" s="222"/>
      <c r="G865" s="222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3.5" customHeight="1">
      <c r="A866" s="214"/>
      <c r="B866" s="222"/>
      <c r="C866" s="222"/>
      <c r="D866" s="222"/>
      <c r="E866" s="222"/>
      <c r="F866" s="222"/>
      <c r="G866" s="222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3.5" customHeight="1">
      <c r="A867" s="214"/>
      <c r="B867" s="222"/>
      <c r="C867" s="222"/>
      <c r="D867" s="222"/>
      <c r="E867" s="222"/>
      <c r="F867" s="222"/>
      <c r="G867" s="222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3.5" customHeight="1">
      <c r="A868" s="214"/>
      <c r="B868" s="222"/>
      <c r="C868" s="222"/>
      <c r="D868" s="222"/>
      <c r="E868" s="222"/>
      <c r="F868" s="222"/>
      <c r="G868" s="222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3.5" customHeight="1">
      <c r="A869" s="214"/>
      <c r="B869" s="222"/>
      <c r="C869" s="222"/>
      <c r="D869" s="222"/>
      <c r="E869" s="222"/>
      <c r="F869" s="222"/>
      <c r="G869" s="222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3.5" customHeight="1">
      <c r="A870" s="214"/>
      <c r="B870" s="222"/>
      <c r="C870" s="222"/>
      <c r="D870" s="222"/>
      <c r="E870" s="222"/>
      <c r="F870" s="222"/>
      <c r="G870" s="222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3.5" customHeight="1">
      <c r="A871" s="214"/>
      <c r="B871" s="222"/>
      <c r="C871" s="222"/>
      <c r="D871" s="222"/>
      <c r="E871" s="222"/>
      <c r="F871" s="222"/>
      <c r="G871" s="222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3.5" customHeight="1">
      <c r="A872" s="214"/>
      <c r="B872" s="222"/>
      <c r="C872" s="222"/>
      <c r="D872" s="222"/>
      <c r="E872" s="222"/>
      <c r="F872" s="222"/>
      <c r="G872" s="222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3.5" customHeight="1">
      <c r="A873" s="214"/>
      <c r="B873" s="222"/>
      <c r="C873" s="222"/>
      <c r="D873" s="222"/>
      <c r="E873" s="222"/>
      <c r="F873" s="222"/>
      <c r="G873" s="222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3.5" customHeight="1">
      <c r="A874" s="214"/>
      <c r="B874" s="222"/>
      <c r="C874" s="222"/>
      <c r="D874" s="222"/>
      <c r="E874" s="222"/>
      <c r="F874" s="222"/>
      <c r="G874" s="222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3.5" customHeight="1">
      <c r="A875" s="214"/>
      <c r="B875" s="222"/>
      <c r="C875" s="222"/>
      <c r="D875" s="222"/>
      <c r="E875" s="222"/>
      <c r="F875" s="222"/>
      <c r="G875" s="222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3.5" customHeight="1">
      <c r="A876" s="214"/>
      <c r="B876" s="222"/>
      <c r="C876" s="222"/>
      <c r="D876" s="222"/>
      <c r="E876" s="222"/>
      <c r="F876" s="222"/>
      <c r="G876" s="222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3.5" customHeight="1">
      <c r="A877" s="214"/>
      <c r="B877" s="222"/>
      <c r="C877" s="222"/>
      <c r="D877" s="222"/>
      <c r="E877" s="222"/>
      <c r="F877" s="222"/>
      <c r="G877" s="222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3.5" customHeight="1">
      <c r="A878" s="214"/>
      <c r="B878" s="222"/>
      <c r="C878" s="222"/>
      <c r="D878" s="222"/>
      <c r="E878" s="222"/>
      <c r="F878" s="222"/>
      <c r="G878" s="222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3.5" customHeight="1">
      <c r="A879" s="214"/>
      <c r="B879" s="222"/>
      <c r="C879" s="222"/>
      <c r="D879" s="222"/>
      <c r="E879" s="222"/>
      <c r="F879" s="222"/>
      <c r="G879" s="222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3.5" customHeight="1">
      <c r="A880" s="214"/>
      <c r="B880" s="222"/>
      <c r="C880" s="222"/>
      <c r="D880" s="222"/>
      <c r="E880" s="222"/>
      <c r="F880" s="222"/>
      <c r="G880" s="222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3.5" customHeight="1">
      <c r="A881" s="214"/>
      <c r="B881" s="222"/>
      <c r="C881" s="222"/>
      <c r="D881" s="222"/>
      <c r="E881" s="222"/>
      <c r="F881" s="222"/>
      <c r="G881" s="222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3.5" customHeight="1">
      <c r="A882" s="214"/>
      <c r="B882" s="222"/>
      <c r="C882" s="222"/>
      <c r="D882" s="222"/>
      <c r="E882" s="222"/>
      <c r="F882" s="222"/>
      <c r="G882" s="222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3.5" customHeight="1">
      <c r="A883" s="214"/>
      <c r="B883" s="222"/>
      <c r="C883" s="222"/>
      <c r="D883" s="222"/>
      <c r="E883" s="222"/>
      <c r="F883" s="222"/>
      <c r="G883" s="222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3.5" customHeight="1">
      <c r="A884" s="214"/>
      <c r="B884" s="222"/>
      <c r="C884" s="222"/>
      <c r="D884" s="222"/>
      <c r="E884" s="222"/>
      <c r="F884" s="222"/>
      <c r="G884" s="222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3.5" customHeight="1">
      <c r="A885" s="214"/>
      <c r="B885" s="222"/>
      <c r="C885" s="222"/>
      <c r="D885" s="222"/>
      <c r="E885" s="222"/>
      <c r="F885" s="222"/>
      <c r="G885" s="222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3.5" customHeight="1">
      <c r="A886" s="214"/>
      <c r="B886" s="222"/>
      <c r="C886" s="222"/>
      <c r="D886" s="222"/>
      <c r="E886" s="222"/>
      <c r="F886" s="222"/>
      <c r="G886" s="222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3.5" customHeight="1">
      <c r="A887" s="214"/>
      <c r="B887" s="222"/>
      <c r="C887" s="222"/>
      <c r="D887" s="222"/>
      <c r="E887" s="222"/>
      <c r="F887" s="222"/>
      <c r="G887" s="222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3.5" customHeight="1">
      <c r="A888" s="214"/>
      <c r="B888" s="222"/>
      <c r="C888" s="222"/>
      <c r="D888" s="222"/>
      <c r="E888" s="222"/>
      <c r="F888" s="222"/>
      <c r="G888" s="222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3.5" customHeight="1">
      <c r="A889" s="214"/>
      <c r="B889" s="222"/>
      <c r="C889" s="222"/>
      <c r="D889" s="222"/>
      <c r="E889" s="222"/>
      <c r="F889" s="222"/>
      <c r="G889" s="222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3.5" customHeight="1">
      <c r="A890" s="214"/>
      <c r="B890" s="222"/>
      <c r="C890" s="222"/>
      <c r="D890" s="222"/>
      <c r="E890" s="222"/>
      <c r="F890" s="222"/>
      <c r="G890" s="222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3.5" customHeight="1">
      <c r="A891" s="214"/>
      <c r="B891" s="222"/>
      <c r="C891" s="222"/>
      <c r="D891" s="222"/>
      <c r="E891" s="222"/>
      <c r="F891" s="222"/>
      <c r="G891" s="222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3.5" customHeight="1">
      <c r="A892" s="214"/>
      <c r="B892" s="222"/>
      <c r="C892" s="222"/>
      <c r="D892" s="222"/>
      <c r="E892" s="222"/>
      <c r="F892" s="222"/>
      <c r="G892" s="222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3.5" customHeight="1">
      <c r="A893" s="214"/>
      <c r="B893" s="222"/>
      <c r="C893" s="222"/>
      <c r="D893" s="222"/>
      <c r="E893" s="222"/>
      <c r="F893" s="222"/>
      <c r="G893" s="222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3.5" customHeight="1">
      <c r="A894" s="214"/>
      <c r="B894" s="222"/>
      <c r="C894" s="222"/>
      <c r="D894" s="222"/>
      <c r="E894" s="222"/>
      <c r="F894" s="222"/>
      <c r="G894" s="222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3.5" customHeight="1">
      <c r="A895" s="214"/>
      <c r="B895" s="222"/>
      <c r="C895" s="222"/>
      <c r="D895" s="222"/>
      <c r="E895" s="222"/>
      <c r="F895" s="222"/>
      <c r="G895" s="222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3.5" customHeight="1">
      <c r="A896" s="214"/>
      <c r="B896" s="222"/>
      <c r="C896" s="222"/>
      <c r="D896" s="222"/>
      <c r="E896" s="222"/>
      <c r="F896" s="222"/>
      <c r="G896" s="222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3.5" customHeight="1">
      <c r="A897" s="214"/>
      <c r="B897" s="222"/>
      <c r="C897" s="222"/>
      <c r="D897" s="222"/>
      <c r="E897" s="222"/>
      <c r="F897" s="222"/>
      <c r="G897" s="222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3.5" customHeight="1">
      <c r="A898" s="214"/>
      <c r="B898" s="222"/>
      <c r="C898" s="222"/>
      <c r="D898" s="222"/>
      <c r="E898" s="222"/>
      <c r="F898" s="222"/>
      <c r="G898" s="222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3.5" customHeight="1">
      <c r="A899" s="214"/>
      <c r="B899" s="222"/>
      <c r="C899" s="222"/>
      <c r="D899" s="222"/>
      <c r="E899" s="222"/>
      <c r="F899" s="222"/>
      <c r="G899" s="222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3.5" customHeight="1">
      <c r="A900" s="214"/>
      <c r="B900" s="222"/>
      <c r="C900" s="222"/>
      <c r="D900" s="222"/>
      <c r="E900" s="222"/>
      <c r="F900" s="222"/>
      <c r="G900" s="222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3.5" customHeight="1">
      <c r="A901" s="214"/>
      <c r="B901" s="222"/>
      <c r="C901" s="222"/>
      <c r="D901" s="222"/>
      <c r="E901" s="222"/>
      <c r="F901" s="222"/>
      <c r="G901" s="222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3.5" customHeight="1">
      <c r="A902" s="214"/>
      <c r="B902" s="222"/>
      <c r="C902" s="222"/>
      <c r="D902" s="222"/>
      <c r="E902" s="222"/>
      <c r="F902" s="222"/>
      <c r="G902" s="222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3.5" customHeight="1">
      <c r="A903" s="214"/>
      <c r="B903" s="222"/>
      <c r="C903" s="222"/>
      <c r="D903" s="222"/>
      <c r="E903" s="222"/>
      <c r="F903" s="222"/>
      <c r="G903" s="222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3.5" customHeight="1">
      <c r="A904" s="214"/>
      <c r="B904" s="222"/>
      <c r="C904" s="222"/>
      <c r="D904" s="222"/>
      <c r="E904" s="222"/>
      <c r="F904" s="222"/>
      <c r="G904" s="222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3.5" customHeight="1">
      <c r="A905" s="214"/>
      <c r="B905" s="222"/>
      <c r="C905" s="222"/>
      <c r="D905" s="222"/>
      <c r="E905" s="222"/>
      <c r="F905" s="222"/>
      <c r="G905" s="222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3.5" customHeight="1">
      <c r="A906" s="214"/>
      <c r="B906" s="222"/>
      <c r="C906" s="222"/>
      <c r="D906" s="222"/>
      <c r="E906" s="222"/>
      <c r="F906" s="222"/>
      <c r="G906" s="222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3.5" customHeight="1">
      <c r="A907" s="214"/>
      <c r="B907" s="222"/>
      <c r="C907" s="222"/>
      <c r="D907" s="222"/>
      <c r="E907" s="222"/>
      <c r="F907" s="222"/>
      <c r="G907" s="222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3.5" customHeight="1">
      <c r="A908" s="214"/>
      <c r="B908" s="222"/>
      <c r="C908" s="222"/>
      <c r="D908" s="222"/>
      <c r="E908" s="222"/>
      <c r="F908" s="222"/>
      <c r="G908" s="222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3.5" customHeight="1">
      <c r="A909" s="214"/>
      <c r="B909" s="222"/>
      <c r="C909" s="222"/>
      <c r="D909" s="222"/>
      <c r="E909" s="222"/>
      <c r="F909" s="222"/>
      <c r="G909" s="222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3.5" customHeight="1">
      <c r="A910" s="214"/>
      <c r="B910" s="222"/>
      <c r="C910" s="222"/>
      <c r="D910" s="222"/>
      <c r="E910" s="222"/>
      <c r="F910" s="222"/>
      <c r="G910" s="222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3.5" customHeight="1">
      <c r="A911" s="214"/>
      <c r="B911" s="222"/>
      <c r="C911" s="222"/>
      <c r="D911" s="222"/>
      <c r="E911" s="222"/>
      <c r="F911" s="222"/>
      <c r="G911" s="222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3.5" customHeight="1">
      <c r="A912" s="214"/>
      <c r="B912" s="222"/>
      <c r="C912" s="222"/>
      <c r="D912" s="222"/>
      <c r="E912" s="222"/>
      <c r="F912" s="222"/>
      <c r="G912" s="222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3.5" customHeight="1">
      <c r="A913" s="214"/>
      <c r="B913" s="222"/>
      <c r="C913" s="222"/>
      <c r="D913" s="222"/>
      <c r="E913" s="222"/>
      <c r="F913" s="222"/>
      <c r="G913" s="222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3.5" customHeight="1">
      <c r="A914" s="214"/>
      <c r="B914" s="222"/>
      <c r="C914" s="222"/>
      <c r="D914" s="222"/>
      <c r="E914" s="222"/>
      <c r="F914" s="222"/>
      <c r="G914" s="222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3.5" customHeight="1">
      <c r="A915" s="214"/>
      <c r="B915" s="222"/>
      <c r="C915" s="222"/>
      <c r="D915" s="222"/>
      <c r="E915" s="222"/>
      <c r="F915" s="222"/>
      <c r="G915" s="222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3.5" customHeight="1">
      <c r="A916" s="214"/>
      <c r="B916" s="222"/>
      <c r="C916" s="222"/>
      <c r="D916" s="222"/>
      <c r="E916" s="222"/>
      <c r="F916" s="222"/>
      <c r="G916" s="222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3.5" customHeight="1">
      <c r="A917" s="214"/>
      <c r="B917" s="222"/>
      <c r="C917" s="222"/>
      <c r="D917" s="222"/>
      <c r="E917" s="222"/>
      <c r="F917" s="222"/>
      <c r="G917" s="222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3.5" customHeight="1">
      <c r="A918" s="214"/>
      <c r="B918" s="222"/>
      <c r="C918" s="222"/>
      <c r="D918" s="222"/>
      <c r="E918" s="222"/>
      <c r="F918" s="222"/>
      <c r="G918" s="222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3.5" customHeight="1">
      <c r="A919" s="214"/>
      <c r="B919" s="222"/>
      <c r="C919" s="222"/>
      <c r="D919" s="222"/>
      <c r="E919" s="222"/>
      <c r="F919" s="222"/>
      <c r="G919" s="222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3.5" customHeight="1">
      <c r="A920" s="214"/>
      <c r="B920" s="222"/>
      <c r="C920" s="222"/>
      <c r="D920" s="222"/>
      <c r="E920" s="222"/>
      <c r="F920" s="222"/>
      <c r="G920" s="222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3.5" customHeight="1">
      <c r="A921" s="214"/>
      <c r="B921" s="222"/>
      <c r="C921" s="222"/>
      <c r="D921" s="222"/>
      <c r="E921" s="222"/>
      <c r="F921" s="222"/>
      <c r="G921" s="222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3.5" customHeight="1">
      <c r="A922" s="214"/>
      <c r="B922" s="222"/>
      <c r="C922" s="222"/>
      <c r="D922" s="222"/>
      <c r="E922" s="222"/>
      <c r="F922" s="222"/>
      <c r="G922" s="222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3.5" customHeight="1">
      <c r="A923" s="214"/>
      <c r="B923" s="222"/>
      <c r="C923" s="222"/>
      <c r="D923" s="222"/>
      <c r="E923" s="222"/>
      <c r="F923" s="222"/>
      <c r="G923" s="222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3.5" customHeight="1">
      <c r="A924" s="214"/>
      <c r="B924" s="222"/>
      <c r="C924" s="222"/>
      <c r="D924" s="222"/>
      <c r="E924" s="222"/>
      <c r="F924" s="222"/>
      <c r="G924" s="222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3.5" customHeight="1">
      <c r="A925" s="214"/>
      <c r="B925" s="222"/>
      <c r="C925" s="222"/>
      <c r="D925" s="222"/>
      <c r="E925" s="222"/>
      <c r="F925" s="222"/>
      <c r="G925" s="222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3.5" customHeight="1">
      <c r="A926" s="214"/>
      <c r="B926" s="222"/>
      <c r="C926" s="222"/>
      <c r="D926" s="222"/>
      <c r="E926" s="222"/>
      <c r="F926" s="222"/>
      <c r="G926" s="222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3.5" customHeight="1">
      <c r="A927" s="214"/>
      <c r="B927" s="222"/>
      <c r="C927" s="222"/>
      <c r="D927" s="222"/>
      <c r="E927" s="222"/>
      <c r="F927" s="222"/>
      <c r="G927" s="222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3.5" customHeight="1">
      <c r="A928" s="214"/>
      <c r="B928" s="222"/>
      <c r="C928" s="222"/>
      <c r="D928" s="222"/>
      <c r="E928" s="222"/>
      <c r="F928" s="222"/>
      <c r="G928" s="222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3.5" customHeight="1">
      <c r="A929" s="214"/>
      <c r="B929" s="222"/>
      <c r="C929" s="222"/>
      <c r="D929" s="222"/>
      <c r="E929" s="222"/>
      <c r="F929" s="222"/>
      <c r="G929" s="222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3.5" customHeight="1">
      <c r="A930" s="214"/>
      <c r="B930" s="222"/>
      <c r="C930" s="222"/>
      <c r="D930" s="222"/>
      <c r="E930" s="222"/>
      <c r="F930" s="222"/>
      <c r="G930" s="222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3.5" customHeight="1">
      <c r="A931" s="214"/>
      <c r="B931" s="222"/>
      <c r="C931" s="222"/>
      <c r="D931" s="222"/>
      <c r="E931" s="222"/>
      <c r="F931" s="222"/>
      <c r="G931" s="222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3.5" customHeight="1">
      <c r="A932" s="214"/>
      <c r="B932" s="222"/>
      <c r="C932" s="222"/>
      <c r="D932" s="222"/>
      <c r="E932" s="222"/>
      <c r="F932" s="222"/>
      <c r="G932" s="222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3.5" customHeight="1">
      <c r="A933" s="214"/>
      <c r="B933" s="222"/>
      <c r="C933" s="222"/>
      <c r="D933" s="222"/>
      <c r="E933" s="222"/>
      <c r="F933" s="222"/>
      <c r="G933" s="222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3.5" customHeight="1">
      <c r="A934" s="214"/>
      <c r="B934" s="222"/>
      <c r="C934" s="222"/>
      <c r="D934" s="222"/>
      <c r="E934" s="222"/>
      <c r="F934" s="222"/>
      <c r="G934" s="222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3.5" customHeight="1">
      <c r="A935" s="214"/>
      <c r="B935" s="222"/>
      <c r="C935" s="222"/>
      <c r="D935" s="222"/>
      <c r="E935" s="222"/>
      <c r="F935" s="222"/>
      <c r="G935" s="222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3.5" customHeight="1">
      <c r="A936" s="214"/>
      <c r="B936" s="222"/>
      <c r="C936" s="222"/>
      <c r="D936" s="222"/>
      <c r="E936" s="222"/>
      <c r="F936" s="222"/>
      <c r="G936" s="222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3.5" customHeight="1">
      <c r="A937" s="214"/>
      <c r="B937" s="222"/>
      <c r="C937" s="222"/>
      <c r="D937" s="222"/>
      <c r="E937" s="222"/>
      <c r="F937" s="222"/>
      <c r="G937" s="222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3.5" customHeight="1">
      <c r="A938" s="214"/>
      <c r="B938" s="222"/>
      <c r="C938" s="222"/>
      <c r="D938" s="222"/>
      <c r="E938" s="222"/>
      <c r="F938" s="222"/>
      <c r="G938" s="222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3.5" customHeight="1">
      <c r="A939" s="214"/>
      <c r="B939" s="222"/>
      <c r="C939" s="222"/>
      <c r="D939" s="222"/>
      <c r="E939" s="222"/>
      <c r="F939" s="222"/>
      <c r="G939" s="222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3.5" customHeight="1">
      <c r="A940" s="214"/>
      <c r="B940" s="222"/>
      <c r="C940" s="222"/>
      <c r="D940" s="222"/>
      <c r="E940" s="222"/>
      <c r="F940" s="222"/>
      <c r="G940" s="222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3.5" customHeight="1">
      <c r="A941" s="214"/>
      <c r="B941" s="222"/>
      <c r="C941" s="222"/>
      <c r="D941" s="222"/>
      <c r="E941" s="222"/>
      <c r="F941" s="222"/>
      <c r="G941" s="222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3.5" customHeight="1">
      <c r="A942" s="214"/>
      <c r="B942" s="222"/>
      <c r="C942" s="222"/>
      <c r="D942" s="222"/>
      <c r="E942" s="222"/>
      <c r="F942" s="222"/>
      <c r="G942" s="222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3.5" customHeight="1">
      <c r="A943" s="214"/>
      <c r="B943" s="222"/>
      <c r="C943" s="222"/>
      <c r="D943" s="222"/>
      <c r="E943" s="222"/>
      <c r="F943" s="222"/>
      <c r="G943" s="222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3.5" customHeight="1">
      <c r="A944" s="214"/>
      <c r="B944" s="222"/>
      <c r="C944" s="222"/>
      <c r="D944" s="222"/>
      <c r="E944" s="222"/>
      <c r="F944" s="222"/>
      <c r="G944" s="222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3.5" customHeight="1">
      <c r="A945" s="214"/>
      <c r="B945" s="222"/>
      <c r="C945" s="222"/>
      <c r="D945" s="222"/>
      <c r="E945" s="222"/>
      <c r="F945" s="222"/>
      <c r="G945" s="222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3.5" customHeight="1">
      <c r="A946" s="214"/>
      <c r="B946" s="222"/>
      <c r="C946" s="222"/>
      <c r="D946" s="222"/>
      <c r="E946" s="222"/>
      <c r="F946" s="222"/>
      <c r="G946" s="222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3.5" customHeight="1">
      <c r="A947" s="214"/>
      <c r="B947" s="222"/>
      <c r="C947" s="222"/>
      <c r="D947" s="222"/>
      <c r="E947" s="222"/>
      <c r="F947" s="222"/>
      <c r="G947" s="222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3.5" customHeight="1">
      <c r="A948" s="214"/>
      <c r="B948" s="222"/>
      <c r="C948" s="222"/>
      <c r="D948" s="222"/>
      <c r="E948" s="222"/>
      <c r="F948" s="222"/>
      <c r="G948" s="222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3.5" customHeight="1">
      <c r="A949" s="214"/>
      <c r="B949" s="222"/>
      <c r="C949" s="222"/>
      <c r="D949" s="222"/>
      <c r="E949" s="222"/>
      <c r="F949" s="222"/>
      <c r="G949" s="222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3.5" customHeight="1">
      <c r="A950" s="214"/>
      <c r="B950" s="222"/>
      <c r="C950" s="222"/>
      <c r="D950" s="222"/>
      <c r="E950" s="222"/>
      <c r="F950" s="222"/>
      <c r="G950" s="222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3.5" customHeight="1">
      <c r="A951" s="214"/>
      <c r="B951" s="222"/>
      <c r="C951" s="222"/>
      <c r="D951" s="222"/>
      <c r="E951" s="222"/>
      <c r="F951" s="222"/>
      <c r="G951" s="222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3.5" customHeight="1">
      <c r="A952" s="214"/>
      <c r="B952" s="222"/>
      <c r="C952" s="222"/>
      <c r="D952" s="222"/>
      <c r="E952" s="222"/>
      <c r="F952" s="222"/>
      <c r="G952" s="222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3.5" customHeight="1">
      <c r="A953" s="214"/>
      <c r="B953" s="222"/>
      <c r="C953" s="222"/>
      <c r="D953" s="222"/>
      <c r="E953" s="222"/>
      <c r="F953" s="222"/>
      <c r="G953" s="222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3.5" customHeight="1">
      <c r="A954" s="214"/>
      <c r="B954" s="222"/>
      <c r="C954" s="222"/>
      <c r="D954" s="222"/>
      <c r="E954" s="222"/>
      <c r="F954" s="222"/>
      <c r="G954" s="222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3.5" customHeight="1">
      <c r="A955" s="214"/>
      <c r="B955" s="222"/>
      <c r="C955" s="222"/>
      <c r="D955" s="222"/>
      <c r="E955" s="222"/>
      <c r="F955" s="222"/>
      <c r="G955" s="222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3.5" customHeight="1">
      <c r="A956" s="214"/>
      <c r="B956" s="222"/>
      <c r="C956" s="222"/>
      <c r="D956" s="222"/>
      <c r="E956" s="222"/>
      <c r="F956" s="222"/>
      <c r="G956" s="222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3.5" customHeight="1">
      <c r="A957" s="214"/>
      <c r="B957" s="222"/>
      <c r="C957" s="222"/>
      <c r="D957" s="222"/>
      <c r="E957" s="222"/>
      <c r="F957" s="222"/>
      <c r="G957" s="222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3.5" customHeight="1">
      <c r="A958" s="214"/>
      <c r="B958" s="222"/>
      <c r="C958" s="222"/>
      <c r="D958" s="222"/>
      <c r="E958" s="222"/>
      <c r="F958" s="222"/>
      <c r="G958" s="222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3.5" customHeight="1">
      <c r="A959" s="214"/>
      <c r="B959" s="222"/>
      <c r="C959" s="222"/>
      <c r="D959" s="222"/>
      <c r="E959" s="222"/>
      <c r="F959" s="222"/>
      <c r="G959" s="222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3.5" customHeight="1">
      <c r="A960" s="214"/>
      <c r="B960" s="222"/>
      <c r="C960" s="222"/>
      <c r="D960" s="222"/>
      <c r="E960" s="222"/>
      <c r="F960" s="222"/>
      <c r="G960" s="222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3.5" customHeight="1">
      <c r="A961" s="214"/>
      <c r="B961" s="222"/>
      <c r="C961" s="222"/>
      <c r="D961" s="222"/>
      <c r="E961" s="222"/>
      <c r="F961" s="222"/>
      <c r="G961" s="222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3.5" customHeight="1">
      <c r="A962" s="214"/>
      <c r="B962" s="222"/>
      <c r="C962" s="222"/>
      <c r="D962" s="222"/>
      <c r="E962" s="222"/>
      <c r="F962" s="222"/>
      <c r="G962" s="222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3.5" customHeight="1">
      <c r="A963" s="214"/>
      <c r="B963" s="222"/>
      <c r="C963" s="222"/>
      <c r="D963" s="222"/>
      <c r="E963" s="222"/>
      <c r="F963" s="222"/>
      <c r="G963" s="222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3.5" customHeight="1">
      <c r="A964" s="214"/>
      <c r="B964" s="222"/>
      <c r="C964" s="222"/>
      <c r="D964" s="222"/>
      <c r="E964" s="222"/>
      <c r="F964" s="222"/>
      <c r="G964" s="222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3.5" customHeight="1">
      <c r="A965" s="214"/>
      <c r="B965" s="222"/>
      <c r="C965" s="222"/>
      <c r="D965" s="222"/>
      <c r="E965" s="222"/>
      <c r="F965" s="222"/>
      <c r="G965" s="222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3.5" customHeight="1">
      <c r="A966" s="214"/>
      <c r="B966" s="222"/>
      <c r="C966" s="222"/>
      <c r="D966" s="222"/>
      <c r="E966" s="222"/>
      <c r="F966" s="222"/>
      <c r="G966" s="222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3.5" customHeight="1">
      <c r="A967" s="214"/>
      <c r="B967" s="222"/>
      <c r="C967" s="222"/>
      <c r="D967" s="222"/>
      <c r="E967" s="222"/>
      <c r="F967" s="222"/>
      <c r="G967" s="222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3.5" customHeight="1">
      <c r="A968" s="214"/>
      <c r="B968" s="222"/>
      <c r="C968" s="222"/>
      <c r="D968" s="222"/>
      <c r="E968" s="222"/>
      <c r="F968" s="222"/>
      <c r="G968" s="222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3.5" customHeight="1">
      <c r="A969" s="214"/>
      <c r="B969" s="222"/>
      <c r="C969" s="222"/>
      <c r="D969" s="222"/>
      <c r="E969" s="222"/>
      <c r="F969" s="222"/>
      <c r="G969" s="222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3.5" customHeight="1">
      <c r="A970" s="214"/>
      <c r="B970" s="222"/>
      <c r="C970" s="222"/>
      <c r="D970" s="222"/>
      <c r="E970" s="222"/>
      <c r="F970" s="222"/>
      <c r="G970" s="222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3.5" customHeight="1">
      <c r="A971" s="214"/>
      <c r="B971" s="222"/>
      <c r="C971" s="222"/>
      <c r="D971" s="222"/>
      <c r="E971" s="222"/>
      <c r="F971" s="222"/>
      <c r="G971" s="222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3.5" customHeight="1">
      <c r="A972" s="214"/>
      <c r="B972" s="222"/>
      <c r="C972" s="222"/>
      <c r="D972" s="222"/>
      <c r="E972" s="222"/>
      <c r="F972" s="222"/>
      <c r="G972" s="222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3.5" customHeight="1">
      <c r="A973" s="214"/>
      <c r="B973" s="222"/>
      <c r="C973" s="222"/>
      <c r="D973" s="222"/>
      <c r="E973" s="222"/>
      <c r="F973" s="222"/>
      <c r="G973" s="222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3.5" customHeight="1">
      <c r="A974" s="214"/>
      <c r="B974" s="222"/>
      <c r="C974" s="222"/>
      <c r="D974" s="222"/>
      <c r="E974" s="222"/>
      <c r="F974" s="222"/>
      <c r="G974" s="222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3.5" customHeight="1">
      <c r="A975" s="214"/>
      <c r="B975" s="222"/>
      <c r="C975" s="222"/>
      <c r="D975" s="222"/>
      <c r="E975" s="222"/>
      <c r="F975" s="222"/>
      <c r="G975" s="222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3.5" customHeight="1">
      <c r="A976" s="214"/>
      <c r="B976" s="222"/>
      <c r="C976" s="222"/>
      <c r="D976" s="222"/>
      <c r="E976" s="222"/>
      <c r="F976" s="222"/>
      <c r="G976" s="222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3.5" customHeight="1">
      <c r="A977" s="214"/>
      <c r="B977" s="222"/>
      <c r="C977" s="222"/>
      <c r="D977" s="222"/>
      <c r="E977" s="222"/>
      <c r="F977" s="222"/>
      <c r="G977" s="222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3.5" customHeight="1">
      <c r="A978" s="214"/>
      <c r="B978" s="222"/>
      <c r="C978" s="222"/>
      <c r="D978" s="222"/>
      <c r="E978" s="222"/>
      <c r="F978" s="222"/>
      <c r="G978" s="222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3.5" customHeight="1">
      <c r="A979" s="214"/>
      <c r="B979" s="222"/>
      <c r="C979" s="222"/>
      <c r="D979" s="222"/>
      <c r="E979" s="222"/>
      <c r="F979" s="222"/>
      <c r="G979" s="222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3.5" customHeight="1">
      <c r="A980" s="214"/>
      <c r="B980" s="222"/>
      <c r="C980" s="222"/>
      <c r="D980" s="222"/>
      <c r="E980" s="222"/>
      <c r="F980" s="222"/>
      <c r="G980" s="222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3.5" customHeight="1">
      <c r="A981" s="214"/>
      <c r="B981" s="222"/>
      <c r="C981" s="222"/>
      <c r="D981" s="222"/>
      <c r="E981" s="222"/>
      <c r="F981" s="222"/>
      <c r="G981" s="222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3.5" customHeight="1">
      <c r="A982" s="214"/>
      <c r="B982" s="222"/>
      <c r="C982" s="222"/>
      <c r="D982" s="222"/>
      <c r="E982" s="222"/>
      <c r="F982" s="222"/>
      <c r="G982" s="222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3.5" customHeight="1">
      <c r="A983" s="214"/>
      <c r="B983" s="222"/>
      <c r="C983" s="222"/>
      <c r="D983" s="222"/>
      <c r="E983" s="222"/>
      <c r="F983" s="222"/>
      <c r="G983" s="222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3.5" customHeight="1">
      <c r="A984" s="214"/>
      <c r="B984" s="222"/>
      <c r="C984" s="222"/>
      <c r="D984" s="222"/>
      <c r="E984" s="222"/>
      <c r="F984" s="222"/>
      <c r="G984" s="222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3.5" customHeight="1">
      <c r="A985" s="214"/>
      <c r="B985" s="222"/>
      <c r="C985" s="222"/>
      <c r="D985" s="222"/>
      <c r="E985" s="222"/>
      <c r="F985" s="222"/>
      <c r="G985" s="222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3.5" customHeight="1">
      <c r="A986" s="214"/>
      <c r="B986" s="222"/>
      <c r="C986" s="222"/>
      <c r="D986" s="222"/>
      <c r="E986" s="222"/>
      <c r="F986" s="222"/>
      <c r="G986" s="222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3.5" customHeight="1">
      <c r="A987" s="214"/>
      <c r="B987" s="222"/>
      <c r="C987" s="222"/>
      <c r="D987" s="222"/>
      <c r="E987" s="222"/>
      <c r="F987" s="222"/>
      <c r="G987" s="222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3.5" customHeight="1">
      <c r="A988" s="214"/>
      <c r="B988" s="222"/>
      <c r="C988" s="222"/>
      <c r="D988" s="222"/>
      <c r="E988" s="222"/>
      <c r="F988" s="222"/>
      <c r="G988" s="222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3.5" customHeight="1">
      <c r="A989" s="214"/>
      <c r="B989" s="222"/>
      <c r="C989" s="222"/>
      <c r="D989" s="222"/>
      <c r="E989" s="222"/>
      <c r="F989" s="222"/>
      <c r="G989" s="222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3.5" customHeight="1">
      <c r="A990" s="214"/>
      <c r="B990" s="222"/>
      <c r="C990" s="222"/>
      <c r="D990" s="222"/>
      <c r="E990" s="222"/>
      <c r="F990" s="222"/>
      <c r="G990" s="222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3.5" customHeight="1">
      <c r="A991" s="214"/>
      <c r="B991" s="222"/>
      <c r="C991" s="222"/>
      <c r="D991" s="222"/>
      <c r="E991" s="222"/>
      <c r="F991" s="222"/>
      <c r="G991" s="222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3.5" customHeight="1">
      <c r="A992" s="214"/>
      <c r="B992" s="222"/>
      <c r="C992" s="222"/>
      <c r="D992" s="222"/>
      <c r="E992" s="222"/>
      <c r="F992" s="222"/>
      <c r="G992" s="222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3.5" customHeight="1">
      <c r="A993" s="214"/>
      <c r="B993" s="222"/>
      <c r="C993" s="222"/>
      <c r="D993" s="222"/>
      <c r="E993" s="222"/>
      <c r="F993" s="222"/>
      <c r="G993" s="222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3.5" customHeight="1">
      <c r="A994" s="214"/>
      <c r="B994" s="222"/>
      <c r="C994" s="222"/>
      <c r="D994" s="222"/>
      <c r="E994" s="222"/>
      <c r="F994" s="222"/>
      <c r="G994" s="222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3.5" customHeight="1">
      <c r="A995" s="214"/>
      <c r="B995" s="222"/>
      <c r="C995" s="222"/>
      <c r="D995" s="222"/>
      <c r="E995" s="222"/>
      <c r="F995" s="222"/>
      <c r="G995" s="222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3.5" customHeight="1">
      <c r="A996" s="214"/>
      <c r="B996" s="222"/>
      <c r="C996" s="222"/>
      <c r="D996" s="222"/>
      <c r="E996" s="222"/>
      <c r="F996" s="222"/>
      <c r="G996" s="222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3.5" customHeight="1">
      <c r="A997" s="214"/>
      <c r="B997" s="222"/>
      <c r="C997" s="222"/>
      <c r="D997" s="222"/>
      <c r="E997" s="222"/>
      <c r="F997" s="222"/>
      <c r="G997" s="222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3.5" customHeight="1">
      <c r="A998" s="214"/>
      <c r="B998" s="222"/>
      <c r="C998" s="222"/>
      <c r="D998" s="222"/>
      <c r="E998" s="222"/>
      <c r="F998" s="222"/>
      <c r="G998" s="222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</row>
    <row r="999" spans="1:26" ht="13.5" customHeight="1">
      <c r="A999" s="214"/>
      <c r="B999" s="222"/>
      <c r="C999" s="222"/>
      <c r="D999" s="222"/>
      <c r="E999" s="222"/>
      <c r="F999" s="222"/>
      <c r="G999" s="222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</row>
    <row r="1000" spans="1:26" ht="13.5" customHeight="1">
      <c r="A1000" s="214"/>
      <c r="B1000" s="222"/>
      <c r="C1000" s="222"/>
      <c r="D1000" s="222"/>
      <c r="E1000" s="222"/>
      <c r="F1000" s="222"/>
      <c r="G1000" s="222"/>
      <c r="H1000" s="177"/>
      <c r="I1000" s="177"/>
      <c r="J1000" s="177"/>
      <c r="K1000" s="177"/>
      <c r="L1000" s="177"/>
      <c r="M1000" s="177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</row>
  </sheetData>
  <hyperlinks>
    <hyperlink ref="E178" location="Google_Sheet_Link_278249023" display="Вартість на людино-годину, грн. [2]"/>
    <hyperlink ref="F178" location="Google_Sheet_Link_1070266638" display="Вартість на людино-годину, грн. [2]"/>
  </hyperlink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92"/>
  <sheetViews>
    <sheetView tabSelected="1" workbookViewId="0">
      <selection activeCell="I2" sqref="I2"/>
    </sheetView>
  </sheetViews>
  <sheetFormatPr defaultRowHeight="12.75"/>
  <cols>
    <col min="1" max="1" width="7.140625" customWidth="1"/>
    <col min="2" max="2" width="32.28515625" customWidth="1"/>
    <col min="3" max="3" width="17" customWidth="1"/>
    <col min="4" max="4" width="11" customWidth="1"/>
    <col min="6" max="6" width="18.85546875" customWidth="1"/>
    <col min="7" max="7" width="0.140625" customWidth="1"/>
  </cols>
  <sheetData>
    <row r="1" spans="1:8" s="163" customFormat="1" ht="52.5" customHeight="1">
      <c r="A1" s="355"/>
      <c r="B1" s="355"/>
      <c r="C1" s="375" t="s">
        <v>287</v>
      </c>
      <c r="D1" s="375"/>
      <c r="E1" s="375"/>
      <c r="F1" s="375"/>
      <c r="G1" s="355"/>
      <c r="H1" s="364"/>
    </row>
    <row r="2" spans="1:8" ht="66.75" customHeight="1">
      <c r="A2" s="367" t="s">
        <v>151</v>
      </c>
      <c r="B2" s="367"/>
      <c r="C2" s="367"/>
      <c r="D2" s="367"/>
      <c r="E2" s="367"/>
      <c r="F2" s="367"/>
      <c r="G2" s="367"/>
    </row>
    <row r="3" spans="1:8" ht="15.75">
      <c r="A3" s="376" t="s">
        <v>288</v>
      </c>
      <c r="B3" s="377"/>
      <c r="C3" s="377"/>
      <c r="D3" s="377"/>
      <c r="E3" s="377"/>
      <c r="F3" s="377"/>
      <c r="G3" s="377"/>
    </row>
    <row r="4" spans="1:8" s="163" customFormat="1" ht="15.75" hidden="1">
      <c r="A4" s="362"/>
      <c r="B4" s="355"/>
      <c r="C4" s="355"/>
      <c r="D4" s="355"/>
      <c r="E4" s="355"/>
      <c r="F4" s="355"/>
      <c r="G4" s="355"/>
    </row>
    <row r="5" spans="1:8" ht="30" customHeight="1">
      <c r="A5" s="378" t="s">
        <v>286</v>
      </c>
      <c r="B5" s="379"/>
      <c r="C5" s="379"/>
      <c r="D5" s="379"/>
      <c r="E5" s="379"/>
      <c r="F5" s="379"/>
      <c r="G5" s="379"/>
      <c r="H5" s="364"/>
    </row>
    <row r="6" spans="1:8" s="163" customFormat="1" ht="21" customHeight="1">
      <c r="A6" s="360"/>
      <c r="B6" s="361"/>
      <c r="C6" s="361"/>
      <c r="D6" s="361"/>
      <c r="E6" s="361"/>
      <c r="F6" s="361">
        <v>149.07</v>
      </c>
      <c r="G6" s="361"/>
      <c r="H6" s="364"/>
    </row>
    <row r="7" spans="1:8" ht="94.5" customHeight="1">
      <c r="A7" s="310" t="s">
        <v>152</v>
      </c>
      <c r="B7" s="351" t="s">
        <v>153</v>
      </c>
      <c r="C7" s="351" t="s">
        <v>154</v>
      </c>
      <c r="D7" s="351" t="s">
        <v>155</v>
      </c>
      <c r="E7" s="351" t="s">
        <v>156</v>
      </c>
      <c r="F7" s="351" t="s">
        <v>157</v>
      </c>
      <c r="G7" s="363"/>
      <c r="H7" s="364"/>
    </row>
    <row r="8" spans="1:8" ht="15.75">
      <c r="A8" s="357">
        <v>1</v>
      </c>
      <c r="B8" s="357" t="s">
        <v>158</v>
      </c>
      <c r="C8" s="357"/>
      <c r="D8" s="350"/>
      <c r="E8" s="350"/>
      <c r="F8" s="350"/>
      <c r="G8" s="350"/>
    </row>
    <row r="9" spans="1:8" s="163" customFormat="1" ht="31.5">
      <c r="A9" s="349" t="s">
        <v>170</v>
      </c>
      <c r="B9" s="344" t="s">
        <v>159</v>
      </c>
      <c r="C9" s="350" t="s">
        <v>181</v>
      </c>
      <c r="D9" s="351">
        <v>15</v>
      </c>
      <c r="E9" s="345">
        <f>F6/60*D9</f>
        <v>37.267499999999998</v>
      </c>
      <c r="F9" s="345">
        <f>E9*0.75</f>
        <v>27.950624999999999</v>
      </c>
      <c r="G9" s="350"/>
    </row>
    <row r="10" spans="1:8" s="163" customFormat="1" ht="31.5">
      <c r="A10" s="349" t="s">
        <v>171</v>
      </c>
      <c r="B10" s="344" t="s">
        <v>160</v>
      </c>
      <c r="C10" s="350" t="s">
        <v>181</v>
      </c>
      <c r="D10" s="351">
        <v>15</v>
      </c>
      <c r="E10" s="345">
        <f>F6/60*D10</f>
        <v>37.267499999999998</v>
      </c>
      <c r="F10" s="345">
        <f t="shared" ref="F10:F53" si="0">E10*0.75</f>
        <v>27.950624999999999</v>
      </c>
      <c r="G10" s="350"/>
    </row>
    <row r="11" spans="1:8" s="163" customFormat="1" ht="15.75">
      <c r="A11" s="349" t="s">
        <v>172</v>
      </c>
      <c r="B11" s="344" t="s">
        <v>161</v>
      </c>
      <c r="C11" s="350" t="s">
        <v>181</v>
      </c>
      <c r="D11" s="351">
        <v>15</v>
      </c>
      <c r="E11" s="345">
        <f>F6/60*D11</f>
        <v>37.267499999999998</v>
      </c>
      <c r="F11" s="345">
        <f t="shared" si="0"/>
        <v>27.950624999999999</v>
      </c>
      <c r="G11" s="350"/>
    </row>
    <row r="12" spans="1:8" s="163" customFormat="1" ht="15.75">
      <c r="A12" s="349" t="s">
        <v>173</v>
      </c>
      <c r="B12" s="344" t="s">
        <v>162</v>
      </c>
      <c r="C12" s="350" t="s">
        <v>181</v>
      </c>
      <c r="D12" s="351">
        <v>20</v>
      </c>
      <c r="E12" s="345">
        <f>F6/60*D12</f>
        <v>49.69</v>
      </c>
      <c r="F12" s="345">
        <f t="shared" si="0"/>
        <v>37.267499999999998</v>
      </c>
      <c r="G12" s="350"/>
    </row>
    <row r="13" spans="1:8" s="163" customFormat="1" ht="31.5">
      <c r="A13" s="349" t="s">
        <v>174</v>
      </c>
      <c r="B13" s="344" t="s">
        <v>163</v>
      </c>
      <c r="C13" s="350" t="s">
        <v>181</v>
      </c>
      <c r="D13" s="351">
        <v>20</v>
      </c>
      <c r="E13" s="345">
        <f>F6/60*D13</f>
        <v>49.69</v>
      </c>
      <c r="F13" s="345">
        <f t="shared" si="0"/>
        <v>37.267499999999998</v>
      </c>
      <c r="G13" s="350"/>
    </row>
    <row r="14" spans="1:8" s="163" customFormat="1" ht="15.75">
      <c r="A14" s="349" t="s">
        <v>175</v>
      </c>
      <c r="B14" s="344" t="s">
        <v>164</v>
      </c>
      <c r="C14" s="350" t="s">
        <v>181</v>
      </c>
      <c r="D14" s="351">
        <v>15</v>
      </c>
      <c r="E14" s="345">
        <f>F6/60*D14</f>
        <v>37.267499999999998</v>
      </c>
      <c r="F14" s="345">
        <f t="shared" si="0"/>
        <v>27.950624999999999</v>
      </c>
      <c r="G14" s="350"/>
    </row>
    <row r="15" spans="1:8" s="163" customFormat="1" ht="31.5">
      <c r="A15" s="349" t="s">
        <v>176</v>
      </c>
      <c r="B15" s="344" t="s">
        <v>165</v>
      </c>
      <c r="C15" s="350" t="s">
        <v>181</v>
      </c>
      <c r="D15" s="351">
        <v>60</v>
      </c>
      <c r="E15" s="345">
        <f>F6/60*D15</f>
        <v>149.07</v>
      </c>
      <c r="F15" s="345">
        <f t="shared" si="0"/>
        <v>111.80249999999999</v>
      </c>
      <c r="G15" s="350"/>
    </row>
    <row r="16" spans="1:8" s="163" customFormat="1" ht="15.75">
      <c r="A16" s="349" t="s">
        <v>177</v>
      </c>
      <c r="B16" s="344" t="s">
        <v>166</v>
      </c>
      <c r="C16" s="350" t="s">
        <v>181</v>
      </c>
      <c r="D16" s="351">
        <v>15</v>
      </c>
      <c r="E16" s="345">
        <f>F6/60*D16</f>
        <v>37.267499999999998</v>
      </c>
      <c r="F16" s="345">
        <f t="shared" si="0"/>
        <v>27.950624999999999</v>
      </c>
      <c r="G16" s="350"/>
    </row>
    <row r="17" spans="1:7" s="163" customFormat="1" ht="15.75">
      <c r="A17" s="349" t="s">
        <v>178</v>
      </c>
      <c r="B17" s="344" t="s">
        <v>167</v>
      </c>
      <c r="C17" s="350" t="s">
        <v>181</v>
      </c>
      <c r="D17" s="351">
        <v>20</v>
      </c>
      <c r="E17" s="345">
        <f>F6/60*D17</f>
        <v>49.69</v>
      </c>
      <c r="F17" s="345">
        <f t="shared" si="0"/>
        <v>37.267499999999998</v>
      </c>
      <c r="G17" s="350"/>
    </row>
    <row r="18" spans="1:7" s="163" customFormat="1" ht="15.75">
      <c r="A18" s="349" t="s">
        <v>179</v>
      </c>
      <c r="B18" s="344" t="s">
        <v>168</v>
      </c>
      <c r="C18" s="350" t="s">
        <v>181</v>
      </c>
      <c r="D18" s="351">
        <v>10</v>
      </c>
      <c r="E18" s="345">
        <f>F6/60*D18</f>
        <v>24.844999999999999</v>
      </c>
      <c r="F18" s="345">
        <f t="shared" si="0"/>
        <v>18.633749999999999</v>
      </c>
      <c r="G18" s="350"/>
    </row>
    <row r="19" spans="1:7" s="163" customFormat="1" ht="47.25">
      <c r="A19" s="349" t="s">
        <v>180</v>
      </c>
      <c r="B19" s="344" t="s">
        <v>169</v>
      </c>
      <c r="C19" s="350" t="s">
        <v>181</v>
      </c>
      <c r="D19" s="351">
        <v>20</v>
      </c>
      <c r="E19" s="345">
        <f>F6/60*D19</f>
        <v>49.69</v>
      </c>
      <c r="F19" s="345">
        <f t="shared" si="0"/>
        <v>37.267499999999998</v>
      </c>
      <c r="G19" s="350"/>
    </row>
    <row r="20" spans="1:7" s="163" customFormat="1" ht="15.75">
      <c r="A20" s="357">
        <v>2</v>
      </c>
      <c r="B20" s="357" t="s">
        <v>182</v>
      </c>
      <c r="C20" s="357"/>
      <c r="D20" s="350"/>
      <c r="E20" s="350"/>
      <c r="F20" s="350"/>
      <c r="G20" s="350"/>
    </row>
    <row r="21" spans="1:7" s="163" customFormat="1" ht="31.5">
      <c r="A21" s="349" t="s">
        <v>200</v>
      </c>
      <c r="B21" s="346" t="s">
        <v>183</v>
      </c>
      <c r="C21" s="347" t="s">
        <v>181</v>
      </c>
      <c r="D21" s="351">
        <v>24</v>
      </c>
      <c r="E21" s="345">
        <f>F6/60*D21</f>
        <v>59.627999999999993</v>
      </c>
      <c r="F21" s="345">
        <f t="shared" si="0"/>
        <v>44.720999999999997</v>
      </c>
      <c r="G21" s="350"/>
    </row>
    <row r="22" spans="1:7" s="163" customFormat="1" ht="15.75">
      <c r="A22" s="368" t="s">
        <v>201</v>
      </c>
      <c r="B22" s="370" t="s">
        <v>184</v>
      </c>
      <c r="C22" s="371" t="s">
        <v>181</v>
      </c>
      <c r="D22" s="351">
        <v>84</v>
      </c>
      <c r="E22" s="345">
        <f>F6/60*D22</f>
        <v>208.69799999999998</v>
      </c>
      <c r="F22" s="345">
        <f t="shared" si="0"/>
        <v>156.52349999999998</v>
      </c>
      <c r="G22" s="350"/>
    </row>
    <row r="23" spans="1:7" s="163" customFormat="1" ht="15.75">
      <c r="A23" s="369"/>
      <c r="B23" s="370"/>
      <c r="C23" s="371"/>
      <c r="D23" s="351">
        <v>60</v>
      </c>
      <c r="E23" s="345">
        <f>F6/60*D23</f>
        <v>149.07</v>
      </c>
      <c r="F23" s="345">
        <f t="shared" si="0"/>
        <v>111.80249999999999</v>
      </c>
      <c r="G23" s="350"/>
    </row>
    <row r="24" spans="1:7" s="163" customFormat="1" ht="15.75">
      <c r="A24" s="369"/>
      <c r="B24" s="370"/>
      <c r="C24" s="371"/>
      <c r="D24" s="351">
        <v>40</v>
      </c>
      <c r="E24" s="345">
        <f>F6/60*D24</f>
        <v>99.38</v>
      </c>
      <c r="F24" s="345">
        <f t="shared" si="0"/>
        <v>74.534999999999997</v>
      </c>
      <c r="G24" s="350"/>
    </row>
    <row r="25" spans="1:7" s="163" customFormat="1" ht="15.75">
      <c r="A25" s="369"/>
      <c r="B25" s="370"/>
      <c r="C25" s="371"/>
      <c r="D25" s="351">
        <v>20</v>
      </c>
      <c r="E25" s="345">
        <f>F6/60*D25</f>
        <v>49.69</v>
      </c>
      <c r="F25" s="345">
        <f t="shared" si="0"/>
        <v>37.267499999999998</v>
      </c>
      <c r="G25" s="350"/>
    </row>
    <row r="26" spans="1:7" ht="78.75">
      <c r="A26" s="349" t="s">
        <v>202</v>
      </c>
      <c r="B26" s="346" t="s">
        <v>185</v>
      </c>
      <c r="C26" s="347" t="s">
        <v>181</v>
      </c>
      <c r="D26" s="351">
        <v>18</v>
      </c>
      <c r="E26" s="348">
        <f>F6/60*D26</f>
        <v>44.720999999999997</v>
      </c>
      <c r="F26" s="348">
        <f t="shared" si="0"/>
        <v>33.540749999999996</v>
      </c>
      <c r="G26" s="350"/>
    </row>
    <row r="27" spans="1:7" ht="15.75">
      <c r="A27" s="365" t="s">
        <v>203</v>
      </c>
      <c r="B27" s="370" t="s">
        <v>186</v>
      </c>
      <c r="C27" s="371" t="s">
        <v>181</v>
      </c>
      <c r="D27" s="351">
        <v>60</v>
      </c>
      <c r="E27" s="352">
        <f>F6/60*D27</f>
        <v>149.07</v>
      </c>
      <c r="F27" s="352">
        <f t="shared" si="0"/>
        <v>111.80249999999999</v>
      </c>
      <c r="G27" s="350"/>
    </row>
    <row r="28" spans="1:7" s="163" customFormat="1" ht="15.75">
      <c r="A28" s="366"/>
      <c r="B28" s="370"/>
      <c r="C28" s="371"/>
      <c r="D28" s="351">
        <v>30</v>
      </c>
      <c r="E28" s="352">
        <f>F6/60*D28</f>
        <v>74.534999999999997</v>
      </c>
      <c r="F28" s="352">
        <f t="shared" si="0"/>
        <v>55.901249999999997</v>
      </c>
      <c r="G28" s="350"/>
    </row>
    <row r="29" spans="1:7" ht="31.5">
      <c r="A29" s="349" t="s">
        <v>204</v>
      </c>
      <c r="B29" s="346" t="s">
        <v>187</v>
      </c>
      <c r="C29" s="347" t="s">
        <v>181</v>
      </c>
      <c r="D29" s="351">
        <v>90</v>
      </c>
      <c r="E29" s="352">
        <f>F6/60*D29</f>
        <v>223.60499999999996</v>
      </c>
      <c r="F29" s="352">
        <f t="shared" si="0"/>
        <v>167.70374999999996</v>
      </c>
      <c r="G29" s="350"/>
    </row>
    <row r="30" spans="1:7" ht="15.75">
      <c r="A30" s="368" t="s">
        <v>205</v>
      </c>
      <c r="B30" s="346" t="s">
        <v>188</v>
      </c>
      <c r="C30" s="371" t="s">
        <v>181</v>
      </c>
      <c r="D30" s="380">
        <v>18</v>
      </c>
      <c r="E30" s="381">
        <f>F6/60*D30</f>
        <v>44.720999999999997</v>
      </c>
      <c r="F30" s="381">
        <f t="shared" si="0"/>
        <v>33.540749999999996</v>
      </c>
      <c r="G30" s="350"/>
    </row>
    <row r="31" spans="1:7" ht="15.75">
      <c r="A31" s="369"/>
      <c r="B31" s="346" t="s">
        <v>189</v>
      </c>
      <c r="C31" s="366"/>
      <c r="D31" s="380"/>
      <c r="E31" s="382"/>
      <c r="F31" s="382"/>
      <c r="G31" s="350"/>
    </row>
    <row r="32" spans="1:7" ht="15.75">
      <c r="A32" s="369"/>
      <c r="B32" s="346" t="s">
        <v>190</v>
      </c>
      <c r="C32" s="366"/>
      <c r="D32" s="351">
        <v>42</v>
      </c>
      <c r="E32" s="352">
        <f>F6/60*D32</f>
        <v>104.34899999999999</v>
      </c>
      <c r="F32" s="352">
        <f t="shared" si="0"/>
        <v>78.261749999999992</v>
      </c>
      <c r="G32" s="350"/>
    </row>
    <row r="33" spans="1:7" ht="15.75">
      <c r="A33" s="369"/>
      <c r="B33" s="346" t="s">
        <v>191</v>
      </c>
      <c r="C33" s="366"/>
      <c r="D33" s="351">
        <v>126</v>
      </c>
      <c r="E33" s="345">
        <f>F6/60*D33</f>
        <v>313.04699999999997</v>
      </c>
      <c r="F33" s="345">
        <f t="shared" si="0"/>
        <v>234.78524999999996</v>
      </c>
      <c r="G33" s="350"/>
    </row>
    <row r="34" spans="1:7" ht="31.5">
      <c r="A34" s="349" t="s">
        <v>206</v>
      </c>
      <c r="B34" s="346" t="s">
        <v>192</v>
      </c>
      <c r="C34" s="347" t="s">
        <v>230</v>
      </c>
      <c r="D34" s="351">
        <v>30</v>
      </c>
      <c r="E34" s="352">
        <f>F6/60*D34</f>
        <v>74.534999999999997</v>
      </c>
      <c r="F34" s="352">
        <f t="shared" si="0"/>
        <v>55.901249999999997</v>
      </c>
      <c r="G34" s="350"/>
    </row>
    <row r="35" spans="1:7" ht="31.5">
      <c r="A35" s="349" t="s">
        <v>207</v>
      </c>
      <c r="B35" s="346" t="s">
        <v>193</v>
      </c>
      <c r="C35" s="347" t="s">
        <v>231</v>
      </c>
      <c r="D35" s="351">
        <v>30</v>
      </c>
      <c r="E35" s="352">
        <f>F6/60*D35</f>
        <v>74.534999999999997</v>
      </c>
      <c r="F35" s="352">
        <f t="shared" si="0"/>
        <v>55.901249999999997</v>
      </c>
      <c r="G35" s="350"/>
    </row>
    <row r="36" spans="1:7" ht="47.25">
      <c r="A36" s="349" t="s">
        <v>208</v>
      </c>
      <c r="B36" s="346" t="s">
        <v>194</v>
      </c>
      <c r="C36" s="347" t="s">
        <v>232</v>
      </c>
      <c r="D36" s="351">
        <v>30</v>
      </c>
      <c r="E36" s="352">
        <f>F6/60*D36</f>
        <v>74.534999999999997</v>
      </c>
      <c r="F36" s="352">
        <f t="shared" si="0"/>
        <v>55.901249999999997</v>
      </c>
      <c r="G36" s="350"/>
    </row>
    <row r="37" spans="1:7" ht="63">
      <c r="A37" s="349" t="s">
        <v>209</v>
      </c>
      <c r="B37" s="346" t="s">
        <v>195</v>
      </c>
      <c r="C37" s="347" t="s">
        <v>233</v>
      </c>
      <c r="D37" s="351">
        <v>30</v>
      </c>
      <c r="E37" s="352">
        <f>F6/60*D37</f>
        <v>74.534999999999997</v>
      </c>
      <c r="F37" s="352">
        <f t="shared" si="0"/>
        <v>55.901249999999997</v>
      </c>
      <c r="G37" s="350"/>
    </row>
    <row r="38" spans="1:7" ht="31.5">
      <c r="A38" s="365" t="s">
        <v>210</v>
      </c>
      <c r="B38" s="370" t="s">
        <v>196</v>
      </c>
      <c r="C38" s="347" t="s">
        <v>241</v>
      </c>
      <c r="D38" s="351">
        <v>42</v>
      </c>
      <c r="E38" s="352">
        <f>F6/60*D38</f>
        <v>104.34899999999999</v>
      </c>
      <c r="F38" s="352">
        <f t="shared" si="0"/>
        <v>78.261749999999992</v>
      </c>
      <c r="G38" s="350"/>
    </row>
    <row r="39" spans="1:7" s="163" customFormat="1" ht="15.75">
      <c r="A39" s="366"/>
      <c r="B39" s="370"/>
      <c r="C39" s="347" t="s">
        <v>239</v>
      </c>
      <c r="D39" s="351">
        <v>20</v>
      </c>
      <c r="E39" s="352">
        <f>F6/60*D39</f>
        <v>49.69</v>
      </c>
      <c r="F39" s="352">
        <f t="shared" si="0"/>
        <v>37.267499999999998</v>
      </c>
      <c r="G39" s="350"/>
    </row>
    <row r="40" spans="1:7" s="163" customFormat="1" ht="15.75">
      <c r="A40" s="366"/>
      <c r="B40" s="370"/>
      <c r="C40" s="347" t="s">
        <v>240</v>
      </c>
      <c r="D40" s="351">
        <v>10</v>
      </c>
      <c r="E40" s="352">
        <f>F6/60*D40</f>
        <v>24.844999999999999</v>
      </c>
      <c r="F40" s="352">
        <f t="shared" si="0"/>
        <v>18.633749999999999</v>
      </c>
      <c r="G40" s="350"/>
    </row>
    <row r="41" spans="1:7" ht="63">
      <c r="A41" s="349" t="s">
        <v>211</v>
      </c>
      <c r="B41" s="346" t="s">
        <v>197</v>
      </c>
      <c r="C41" s="347" t="s">
        <v>230</v>
      </c>
      <c r="D41" s="351">
        <v>78</v>
      </c>
      <c r="E41" s="352">
        <f>F6/60*D41</f>
        <v>193.79099999999997</v>
      </c>
      <c r="F41" s="352">
        <f t="shared" si="0"/>
        <v>145.34324999999998</v>
      </c>
      <c r="G41" s="350"/>
    </row>
    <row r="42" spans="1:7" ht="73.5" customHeight="1">
      <c r="A42" s="349" t="s">
        <v>212</v>
      </c>
      <c r="B42" s="346" t="s">
        <v>198</v>
      </c>
      <c r="C42" s="347" t="s">
        <v>234</v>
      </c>
      <c r="D42" s="351">
        <v>45</v>
      </c>
      <c r="E42" s="352">
        <f>F6/60*D42</f>
        <v>111.80249999999998</v>
      </c>
      <c r="F42" s="352">
        <f t="shared" si="0"/>
        <v>83.851874999999978</v>
      </c>
      <c r="G42" s="350"/>
    </row>
    <row r="43" spans="1:7" ht="78.75">
      <c r="A43" s="349" t="s">
        <v>213</v>
      </c>
      <c r="B43" s="346" t="s">
        <v>199</v>
      </c>
      <c r="C43" s="347" t="s">
        <v>235</v>
      </c>
      <c r="D43" s="351">
        <v>60</v>
      </c>
      <c r="E43" s="352">
        <f>F6/60*D43</f>
        <v>149.07</v>
      </c>
      <c r="F43" s="352">
        <f t="shared" si="0"/>
        <v>111.80249999999999</v>
      </c>
      <c r="G43" s="350"/>
    </row>
    <row r="44" spans="1:7" ht="47.25">
      <c r="A44" s="349" t="s">
        <v>222</v>
      </c>
      <c r="B44" s="346" t="s">
        <v>214</v>
      </c>
      <c r="C44" s="347" t="s">
        <v>236</v>
      </c>
      <c r="D44" s="351">
        <v>30</v>
      </c>
      <c r="E44" s="345">
        <f>F6/60*D44</f>
        <v>74.534999999999997</v>
      </c>
      <c r="F44" s="345">
        <f t="shared" si="0"/>
        <v>55.901249999999997</v>
      </c>
      <c r="G44" s="350"/>
    </row>
    <row r="45" spans="1:7" ht="103.5" customHeight="1">
      <c r="A45" s="349" t="s">
        <v>223</v>
      </c>
      <c r="B45" s="346" t="s">
        <v>215</v>
      </c>
      <c r="C45" s="347" t="s">
        <v>237</v>
      </c>
      <c r="D45" s="351">
        <v>72</v>
      </c>
      <c r="E45" s="352">
        <f>F6/60*D45</f>
        <v>178.88399999999999</v>
      </c>
      <c r="F45" s="352">
        <f t="shared" si="0"/>
        <v>134.16299999999998</v>
      </c>
      <c r="G45" s="350"/>
    </row>
    <row r="46" spans="1:7" ht="15.75">
      <c r="A46" s="365" t="s">
        <v>224</v>
      </c>
      <c r="B46" s="370" t="s">
        <v>216</v>
      </c>
      <c r="C46" s="371" t="s">
        <v>238</v>
      </c>
      <c r="D46" s="351">
        <v>138</v>
      </c>
      <c r="E46" s="345">
        <f>F6/60*D46</f>
        <v>342.86099999999993</v>
      </c>
      <c r="F46" s="345">
        <f t="shared" si="0"/>
        <v>257.14574999999996</v>
      </c>
      <c r="G46" s="350"/>
    </row>
    <row r="47" spans="1:7" s="163" customFormat="1" ht="76.5" customHeight="1">
      <c r="A47" s="366"/>
      <c r="B47" s="370"/>
      <c r="C47" s="371"/>
      <c r="D47" s="351">
        <v>70</v>
      </c>
      <c r="E47" s="352">
        <f>F6/60*D47</f>
        <v>173.91499999999999</v>
      </c>
      <c r="F47" s="352">
        <f t="shared" si="0"/>
        <v>130.43625</v>
      </c>
      <c r="G47" s="350"/>
    </row>
    <row r="48" spans="1:7" ht="15.75">
      <c r="A48" s="365" t="s">
        <v>225</v>
      </c>
      <c r="B48" s="370" t="s">
        <v>217</v>
      </c>
      <c r="C48" s="371" t="s">
        <v>230</v>
      </c>
      <c r="D48" s="351">
        <v>240</v>
      </c>
      <c r="E48" s="345">
        <f>F6/60*D48</f>
        <v>596.28</v>
      </c>
      <c r="F48" s="345">
        <f t="shared" si="0"/>
        <v>447.21</v>
      </c>
      <c r="G48" s="350"/>
    </row>
    <row r="49" spans="1:7" s="163" customFormat="1" ht="51.75" customHeight="1">
      <c r="A49" s="366"/>
      <c r="B49" s="370"/>
      <c r="C49" s="371"/>
      <c r="D49" s="351">
        <v>120</v>
      </c>
      <c r="E49" s="345">
        <f>F6/60*D49</f>
        <v>298.14</v>
      </c>
      <c r="F49" s="345">
        <f t="shared" si="0"/>
        <v>223.60499999999999</v>
      </c>
      <c r="G49" s="350"/>
    </row>
    <row r="50" spans="1:7" ht="94.5">
      <c r="A50" s="349" t="s">
        <v>226</v>
      </c>
      <c r="B50" s="346" t="s">
        <v>218</v>
      </c>
      <c r="C50" s="347" t="s">
        <v>230</v>
      </c>
      <c r="D50" s="351">
        <v>15</v>
      </c>
      <c r="E50" s="352">
        <f>F6/60*D50</f>
        <v>37.267499999999998</v>
      </c>
      <c r="F50" s="352">
        <f t="shared" si="0"/>
        <v>27.950624999999999</v>
      </c>
      <c r="G50" s="350"/>
    </row>
    <row r="51" spans="1:7" ht="78.75">
      <c r="A51" s="349" t="s">
        <v>227</v>
      </c>
      <c r="B51" s="346" t="s">
        <v>219</v>
      </c>
      <c r="C51" s="347" t="s">
        <v>230</v>
      </c>
      <c r="D51" s="351">
        <v>30</v>
      </c>
      <c r="E51" s="352">
        <f>F6/60*D51</f>
        <v>74.534999999999997</v>
      </c>
      <c r="F51" s="352">
        <f t="shared" si="0"/>
        <v>55.901249999999997</v>
      </c>
      <c r="G51" s="350"/>
    </row>
    <row r="52" spans="1:7" ht="63">
      <c r="A52" s="349" t="s">
        <v>228</v>
      </c>
      <c r="B52" s="346" t="s">
        <v>220</v>
      </c>
      <c r="C52" s="347" t="s">
        <v>230</v>
      </c>
      <c r="D52" s="351">
        <v>20</v>
      </c>
      <c r="E52" s="353">
        <f>F6/60*D52</f>
        <v>49.69</v>
      </c>
      <c r="F52" s="353">
        <f t="shared" si="0"/>
        <v>37.267499999999998</v>
      </c>
      <c r="G52" s="350"/>
    </row>
    <row r="53" spans="1:7" ht="31.5">
      <c r="A53" s="349" t="s">
        <v>229</v>
      </c>
      <c r="B53" s="346" t="s">
        <v>221</v>
      </c>
      <c r="C53" s="347" t="s">
        <v>230</v>
      </c>
      <c r="D53" s="351">
        <v>20</v>
      </c>
      <c r="E53" s="353">
        <f>F6/60*D53</f>
        <v>49.69</v>
      </c>
      <c r="F53" s="353">
        <f t="shared" si="0"/>
        <v>37.267499999999998</v>
      </c>
      <c r="G53" s="350"/>
    </row>
    <row r="54" spans="1:7" ht="43.5" customHeight="1">
      <c r="A54" s="372" t="s">
        <v>289</v>
      </c>
      <c r="B54" s="372"/>
      <c r="C54" s="372"/>
      <c r="D54" s="372"/>
      <c r="E54" s="372"/>
      <c r="F54" s="372"/>
      <c r="G54" s="350"/>
    </row>
    <row r="55" spans="1:7" ht="98.45" customHeight="1">
      <c r="A55" s="310" t="s">
        <v>152</v>
      </c>
      <c r="B55" s="351" t="s">
        <v>153</v>
      </c>
      <c r="C55" s="351" t="s">
        <v>154</v>
      </c>
      <c r="D55" s="351" t="s">
        <v>155</v>
      </c>
      <c r="E55" s="351" t="s">
        <v>156</v>
      </c>
      <c r="F55" s="351" t="s">
        <v>157</v>
      </c>
      <c r="G55" s="350"/>
    </row>
    <row r="56" spans="1:7" ht="33.75" customHeight="1">
      <c r="A56" s="373" t="s">
        <v>242</v>
      </c>
      <c r="B56" s="374"/>
      <c r="C56" s="374"/>
      <c r="D56" s="374"/>
      <c r="E56" s="374"/>
      <c r="F56" s="374"/>
      <c r="G56" s="350"/>
    </row>
    <row r="57" spans="1:7" s="163" customFormat="1" ht="18" customHeight="1">
      <c r="A57" s="358"/>
      <c r="B57" s="357"/>
      <c r="C57" s="357"/>
      <c r="D57" s="357"/>
      <c r="E57" s="357"/>
      <c r="F57" s="350">
        <v>54.19</v>
      </c>
      <c r="G57" s="350"/>
    </row>
    <row r="58" spans="1:7" ht="15.75">
      <c r="A58" s="349" t="s">
        <v>170</v>
      </c>
      <c r="B58" s="346" t="s">
        <v>243</v>
      </c>
      <c r="C58" s="346"/>
      <c r="D58" s="351"/>
      <c r="E58" s="350"/>
      <c r="F58" s="350"/>
      <c r="G58" s="350"/>
    </row>
    <row r="59" spans="1:7" ht="15.75">
      <c r="A59" s="350"/>
      <c r="B59" s="346" t="s">
        <v>244</v>
      </c>
      <c r="C59" s="346" t="s">
        <v>256</v>
      </c>
      <c r="D59" s="351">
        <v>25</v>
      </c>
      <c r="E59" s="354">
        <f>F57/60*D59</f>
        <v>22.579166666666666</v>
      </c>
      <c r="F59" s="354">
        <f>E59*0.75</f>
        <v>16.934374999999999</v>
      </c>
      <c r="G59" s="350"/>
    </row>
    <row r="60" spans="1:7" ht="15.75">
      <c r="A60" s="350"/>
      <c r="B60" s="346" t="s">
        <v>245</v>
      </c>
      <c r="C60" s="346" t="s">
        <v>256</v>
      </c>
      <c r="D60" s="351">
        <v>30</v>
      </c>
      <c r="E60" s="354">
        <f>F57/60*D60</f>
        <v>27.094999999999999</v>
      </c>
      <c r="F60" s="354">
        <f t="shared" ref="F60:F68" si="1">E60*0.75</f>
        <v>20.321249999999999</v>
      </c>
      <c r="G60" s="350"/>
    </row>
    <row r="61" spans="1:7" ht="15.75">
      <c r="A61" s="350"/>
      <c r="B61" s="346" t="s">
        <v>246</v>
      </c>
      <c r="C61" s="346" t="s">
        <v>256</v>
      </c>
      <c r="D61" s="351">
        <v>30</v>
      </c>
      <c r="E61" s="354">
        <f>F57/60*D61</f>
        <v>27.094999999999999</v>
      </c>
      <c r="F61" s="354">
        <f t="shared" si="1"/>
        <v>20.321249999999999</v>
      </c>
      <c r="G61" s="350"/>
    </row>
    <row r="62" spans="1:7" ht="15.75">
      <c r="A62" s="350"/>
      <c r="B62" s="346" t="s">
        <v>247</v>
      </c>
      <c r="C62" s="346" t="s">
        <v>256</v>
      </c>
      <c r="D62" s="351">
        <v>20</v>
      </c>
      <c r="E62" s="354">
        <f>F57/60*D62</f>
        <v>18.063333333333333</v>
      </c>
      <c r="F62" s="354">
        <f t="shared" si="1"/>
        <v>13.547499999999999</v>
      </c>
      <c r="G62" s="350"/>
    </row>
    <row r="63" spans="1:7" ht="31.5">
      <c r="A63" s="349" t="s">
        <v>171</v>
      </c>
      <c r="B63" s="346" t="s">
        <v>248</v>
      </c>
      <c r="C63" s="346" t="s">
        <v>256</v>
      </c>
      <c r="D63" s="351">
        <v>35</v>
      </c>
      <c r="E63" s="354">
        <f>F57/60*D63</f>
        <v>31.610833333333332</v>
      </c>
      <c r="F63" s="354">
        <f t="shared" si="1"/>
        <v>23.708124999999999</v>
      </c>
      <c r="G63" s="350"/>
    </row>
    <row r="64" spans="1:7" ht="15.75">
      <c r="A64" s="349" t="s">
        <v>172</v>
      </c>
      <c r="B64" s="346" t="s">
        <v>249</v>
      </c>
      <c r="C64" s="346" t="s">
        <v>256</v>
      </c>
      <c r="D64" s="351">
        <v>40</v>
      </c>
      <c r="E64" s="354">
        <f>F57/60*D64</f>
        <v>36.126666666666665</v>
      </c>
      <c r="F64" s="354">
        <f t="shared" si="1"/>
        <v>27.094999999999999</v>
      </c>
      <c r="G64" s="350"/>
    </row>
    <row r="65" spans="1:8" ht="15.75">
      <c r="A65" s="349" t="s">
        <v>173</v>
      </c>
      <c r="B65" s="346" t="s">
        <v>250</v>
      </c>
      <c r="C65" s="346" t="s">
        <v>256</v>
      </c>
      <c r="D65" s="351">
        <v>40</v>
      </c>
      <c r="E65" s="354">
        <f>F57/60*D65</f>
        <v>36.126666666666665</v>
      </c>
      <c r="F65" s="354">
        <f t="shared" si="1"/>
        <v>27.094999999999999</v>
      </c>
      <c r="G65" s="350"/>
    </row>
    <row r="66" spans="1:8" ht="15.75">
      <c r="A66" s="349" t="s">
        <v>174</v>
      </c>
      <c r="B66" s="346" t="s">
        <v>251</v>
      </c>
      <c r="C66" s="346" t="s">
        <v>257</v>
      </c>
      <c r="D66" s="351">
        <v>15</v>
      </c>
      <c r="E66" s="354">
        <f>F57/60*D66</f>
        <v>13.547499999999999</v>
      </c>
      <c r="F66" s="354">
        <f t="shared" si="1"/>
        <v>10.160625</v>
      </c>
      <c r="G66" s="350"/>
    </row>
    <row r="67" spans="1:8" ht="15.75">
      <c r="A67" s="349" t="s">
        <v>175</v>
      </c>
      <c r="B67" s="346" t="s">
        <v>252</v>
      </c>
      <c r="C67" s="346" t="s">
        <v>256</v>
      </c>
      <c r="D67" s="351">
        <v>30</v>
      </c>
      <c r="E67" s="354">
        <f>F57/60*D67</f>
        <v>27.094999999999999</v>
      </c>
      <c r="F67" s="354">
        <f t="shared" si="1"/>
        <v>20.321249999999999</v>
      </c>
      <c r="G67" s="350"/>
    </row>
    <row r="68" spans="1:8" ht="15.75">
      <c r="A68" s="349" t="s">
        <v>176</v>
      </c>
      <c r="B68" s="346" t="s">
        <v>253</v>
      </c>
      <c r="C68" s="346" t="s">
        <v>256</v>
      </c>
      <c r="D68" s="351">
        <v>60</v>
      </c>
      <c r="E68" s="354">
        <f>F57/60*D68</f>
        <v>54.19</v>
      </c>
      <c r="F68" s="354">
        <f t="shared" si="1"/>
        <v>40.642499999999998</v>
      </c>
      <c r="G68" s="350"/>
    </row>
    <row r="69" spans="1:8" ht="31.5">
      <c r="A69" s="349" t="s">
        <v>177</v>
      </c>
      <c r="B69" s="346" t="s">
        <v>254</v>
      </c>
      <c r="C69" s="346"/>
      <c r="D69" s="351"/>
      <c r="E69" s="354"/>
      <c r="F69" s="354"/>
      <c r="G69" s="350"/>
    </row>
    <row r="70" spans="1:8" ht="21.75" customHeight="1">
      <c r="A70" s="349"/>
      <c r="B70" s="346" t="s">
        <v>255</v>
      </c>
      <c r="C70" s="346" t="s">
        <v>256</v>
      </c>
      <c r="D70" s="351">
        <v>60</v>
      </c>
      <c r="E70" s="354">
        <f>F57/60*D70</f>
        <v>54.19</v>
      </c>
      <c r="F70" s="354">
        <f t="shared" ref="F70:F75" si="2">E70*0.75</f>
        <v>40.642499999999998</v>
      </c>
      <c r="G70" s="350"/>
    </row>
    <row r="71" spans="1:8" s="163" customFormat="1" ht="21.75" customHeight="1">
      <c r="A71" s="349"/>
      <c r="B71" s="346" t="s">
        <v>260</v>
      </c>
      <c r="C71" s="346" t="s">
        <v>256</v>
      </c>
      <c r="D71" s="351">
        <v>75</v>
      </c>
      <c r="E71" s="354">
        <f>F57/60*D71</f>
        <v>67.737499999999997</v>
      </c>
      <c r="F71" s="354">
        <f t="shared" si="2"/>
        <v>50.803124999999994</v>
      </c>
      <c r="G71" s="350"/>
    </row>
    <row r="72" spans="1:8" s="163" customFormat="1" ht="21.75" customHeight="1">
      <c r="A72" s="349"/>
      <c r="B72" s="346" t="s">
        <v>261</v>
      </c>
      <c r="C72" s="346" t="s">
        <v>256</v>
      </c>
      <c r="D72" s="351">
        <v>55</v>
      </c>
      <c r="E72" s="354">
        <f>F57/60*D72</f>
        <v>49.674166666666665</v>
      </c>
      <c r="F72" s="354">
        <f t="shared" si="2"/>
        <v>37.255624999999995</v>
      </c>
      <c r="G72" s="350"/>
    </row>
    <row r="73" spans="1:8" s="163" customFormat="1" ht="21.75" hidden="1" customHeight="1" thickBot="1">
      <c r="A73" s="349"/>
      <c r="B73" s="346"/>
      <c r="C73" s="346"/>
      <c r="D73" s="351"/>
      <c r="E73" s="354">
        <f t="shared" ref="E73" si="3">54.19/60*D73</f>
        <v>0</v>
      </c>
      <c r="F73" s="354">
        <f t="shared" si="2"/>
        <v>0</v>
      </c>
      <c r="G73" s="350"/>
    </row>
    <row r="74" spans="1:8" ht="15.75">
      <c r="A74" s="349" t="s">
        <v>178</v>
      </c>
      <c r="B74" s="346" t="s">
        <v>164</v>
      </c>
      <c r="C74" s="346" t="s">
        <v>256</v>
      </c>
      <c r="D74" s="351">
        <v>15</v>
      </c>
      <c r="E74" s="354">
        <f>F57/60*D74</f>
        <v>13.547499999999999</v>
      </c>
      <c r="F74" s="354">
        <f t="shared" si="2"/>
        <v>10.160625</v>
      </c>
      <c r="G74" s="350"/>
    </row>
    <row r="75" spans="1:8" ht="15.75">
      <c r="A75" s="349" t="s">
        <v>179</v>
      </c>
      <c r="B75" s="346" t="s">
        <v>258</v>
      </c>
      <c r="C75" s="346" t="s">
        <v>259</v>
      </c>
      <c r="D75" s="351">
        <v>90</v>
      </c>
      <c r="E75" s="354">
        <f>F57/60*D75</f>
        <v>81.284999999999997</v>
      </c>
      <c r="F75" s="354">
        <f t="shared" si="2"/>
        <v>60.963749999999997</v>
      </c>
      <c r="G75" s="350"/>
    </row>
    <row r="76" spans="1:8" ht="15.75">
      <c r="A76" s="374">
        <v>2</v>
      </c>
      <c r="B76" s="359" t="s">
        <v>262</v>
      </c>
      <c r="C76" s="350"/>
      <c r="D76" s="350"/>
      <c r="E76" s="350"/>
      <c r="F76" s="350"/>
      <c r="G76" s="350"/>
    </row>
    <row r="77" spans="1:8" ht="28.5" customHeight="1">
      <c r="A77" s="374"/>
      <c r="B77" s="357" t="s">
        <v>285</v>
      </c>
      <c r="C77" s="357"/>
      <c r="D77" s="357"/>
      <c r="E77" s="357"/>
      <c r="F77" s="358"/>
      <c r="G77" s="356"/>
      <c r="H77" s="343"/>
    </row>
    <row r="78" spans="1:8" s="163" customFormat="1" ht="14.25" customHeight="1">
      <c r="A78" s="357"/>
      <c r="B78" s="357"/>
      <c r="C78" s="357"/>
      <c r="D78" s="357"/>
      <c r="E78" s="357"/>
      <c r="F78" s="357">
        <v>187.97</v>
      </c>
      <c r="G78" s="350"/>
    </row>
    <row r="79" spans="1:8" ht="31.5">
      <c r="A79" s="349" t="s">
        <v>200</v>
      </c>
      <c r="B79" s="346" t="s">
        <v>263</v>
      </c>
      <c r="C79" s="346" t="s">
        <v>256</v>
      </c>
      <c r="D79" s="351">
        <v>138</v>
      </c>
      <c r="E79" s="353">
        <f>F78/60*D79</f>
        <v>432.33099999999996</v>
      </c>
      <c r="F79" s="353">
        <f>E79*0.75</f>
        <v>324.24824999999998</v>
      </c>
      <c r="G79" s="350"/>
    </row>
    <row r="80" spans="1:8" ht="31.5">
      <c r="A80" s="349" t="s">
        <v>201</v>
      </c>
      <c r="B80" s="346" t="s">
        <v>264</v>
      </c>
      <c r="C80" s="346" t="s">
        <v>256</v>
      </c>
      <c r="D80" s="351">
        <v>60</v>
      </c>
      <c r="E80" s="353">
        <f>F78/60*D80</f>
        <v>187.97</v>
      </c>
      <c r="F80" s="353">
        <f t="shared" ref="F80:F84" si="4">E80*0.75</f>
        <v>140.97749999999999</v>
      </c>
      <c r="G80" s="350"/>
    </row>
    <row r="81" spans="1:7" s="163" customFormat="1" ht="31.5">
      <c r="A81" s="349" t="s">
        <v>202</v>
      </c>
      <c r="B81" s="346" t="s">
        <v>282</v>
      </c>
      <c r="C81" s="346" t="s">
        <v>256</v>
      </c>
      <c r="D81" s="351">
        <v>55</v>
      </c>
      <c r="E81" s="353">
        <f>D81/60*F78</f>
        <v>172.30583333333334</v>
      </c>
      <c r="F81" s="353">
        <f t="shared" ref="F81" si="5">E81*0.75</f>
        <v>129.229375</v>
      </c>
      <c r="G81" s="350"/>
    </row>
    <row r="82" spans="1:7" ht="31.5">
      <c r="A82" s="349" t="s">
        <v>203</v>
      </c>
      <c r="B82" s="346" t="s">
        <v>283</v>
      </c>
      <c r="C82" s="346" t="s">
        <v>256</v>
      </c>
      <c r="D82" s="351">
        <v>45</v>
      </c>
      <c r="E82" s="353">
        <f>D82/60*F78</f>
        <v>140.97749999999999</v>
      </c>
      <c r="F82" s="353">
        <f t="shared" si="4"/>
        <v>105.733125</v>
      </c>
      <c r="G82" s="350"/>
    </row>
    <row r="83" spans="1:7" ht="63">
      <c r="A83" s="365" t="s">
        <v>204</v>
      </c>
      <c r="B83" s="346" t="s">
        <v>265</v>
      </c>
      <c r="C83" s="346"/>
      <c r="D83" s="351"/>
      <c r="E83" s="350"/>
      <c r="F83" s="350"/>
      <c r="G83" s="350"/>
    </row>
    <row r="84" spans="1:7" ht="15.75">
      <c r="A84" s="366"/>
      <c r="B84" s="346" t="s">
        <v>266</v>
      </c>
      <c r="C84" s="346" t="s">
        <v>256</v>
      </c>
      <c r="D84" s="351">
        <v>60</v>
      </c>
      <c r="E84" s="353">
        <f>F78/60*D84</f>
        <v>187.97</v>
      </c>
      <c r="F84" s="353">
        <f t="shared" si="4"/>
        <v>140.97749999999999</v>
      </c>
      <c r="G84" s="350"/>
    </row>
    <row r="85" spans="1:7" ht="15.75">
      <c r="A85" s="366"/>
      <c r="B85" s="346" t="s">
        <v>267</v>
      </c>
      <c r="C85" s="346" t="s">
        <v>256</v>
      </c>
      <c r="D85" s="310">
        <v>50</v>
      </c>
      <c r="E85" s="353">
        <f>F78/60*D85</f>
        <v>156.64166666666665</v>
      </c>
      <c r="F85" s="353">
        <f t="shared" ref="F85:F92" si="6">E85*0.75</f>
        <v>117.48124999999999</v>
      </c>
      <c r="G85" s="350"/>
    </row>
    <row r="86" spans="1:7" ht="15.75">
      <c r="A86" s="366"/>
      <c r="B86" s="346" t="s">
        <v>268</v>
      </c>
      <c r="C86" s="346" t="s">
        <v>256</v>
      </c>
      <c r="D86" s="310">
        <v>60</v>
      </c>
      <c r="E86" s="353">
        <f>F78/60*D86</f>
        <v>187.97</v>
      </c>
      <c r="F86" s="353">
        <f t="shared" si="6"/>
        <v>140.97749999999999</v>
      </c>
      <c r="G86" s="350"/>
    </row>
    <row r="87" spans="1:7" ht="15.75">
      <c r="A87" s="366"/>
      <c r="B87" s="346" t="s">
        <v>269</v>
      </c>
      <c r="C87" s="346" t="s">
        <v>256</v>
      </c>
      <c r="D87" s="310">
        <v>30</v>
      </c>
      <c r="E87" s="353">
        <f>F78/60*D87</f>
        <v>93.984999999999999</v>
      </c>
      <c r="F87" s="353">
        <f t="shared" si="6"/>
        <v>70.488749999999996</v>
      </c>
      <c r="G87" s="350"/>
    </row>
    <row r="88" spans="1:7" ht="15.75">
      <c r="A88" s="366"/>
      <c r="B88" s="346" t="s">
        <v>270</v>
      </c>
      <c r="C88" s="346" t="s">
        <v>256</v>
      </c>
      <c r="D88" s="310">
        <v>120</v>
      </c>
      <c r="E88" s="353">
        <f>F78/60*D88</f>
        <v>375.94</v>
      </c>
      <c r="F88" s="353">
        <f t="shared" si="6"/>
        <v>281.95499999999998</v>
      </c>
      <c r="G88" s="350"/>
    </row>
    <row r="89" spans="1:7" ht="31.5">
      <c r="A89" s="366"/>
      <c r="B89" s="346" t="s">
        <v>271</v>
      </c>
      <c r="C89" s="346" t="s">
        <v>256</v>
      </c>
      <c r="D89" s="310">
        <v>30</v>
      </c>
      <c r="E89" s="353">
        <f>F78/60*D89</f>
        <v>93.984999999999999</v>
      </c>
      <c r="F89" s="353">
        <f t="shared" si="6"/>
        <v>70.488749999999996</v>
      </c>
      <c r="G89" s="350"/>
    </row>
    <row r="90" spans="1:7" ht="47.25">
      <c r="A90" s="366"/>
      <c r="B90" s="346" t="s">
        <v>272</v>
      </c>
      <c r="C90" s="346" t="s">
        <v>256</v>
      </c>
      <c r="D90" s="310">
        <v>30</v>
      </c>
      <c r="E90" s="353">
        <f>F78/60*D90</f>
        <v>93.984999999999999</v>
      </c>
      <c r="F90" s="353">
        <f t="shared" si="6"/>
        <v>70.488749999999996</v>
      </c>
      <c r="G90" s="350"/>
    </row>
    <row r="91" spans="1:7" ht="15.75">
      <c r="A91" s="349" t="s">
        <v>205</v>
      </c>
      <c r="B91" s="346" t="s">
        <v>273</v>
      </c>
      <c r="C91" s="346" t="s">
        <v>256</v>
      </c>
      <c r="D91" s="351">
        <v>30</v>
      </c>
      <c r="E91" s="353">
        <f>F78/60*D91</f>
        <v>93.984999999999999</v>
      </c>
      <c r="F91" s="353">
        <f t="shared" si="6"/>
        <v>70.488749999999996</v>
      </c>
      <c r="G91" s="350"/>
    </row>
    <row r="92" spans="1:7" ht="31.5">
      <c r="A92" s="349" t="s">
        <v>206</v>
      </c>
      <c r="B92" s="346" t="s">
        <v>274</v>
      </c>
      <c r="C92" s="346" t="s">
        <v>256</v>
      </c>
      <c r="D92" s="351">
        <v>60</v>
      </c>
      <c r="E92" s="353">
        <f>F78/60*D92</f>
        <v>187.97</v>
      </c>
      <c r="F92" s="353">
        <f t="shared" si="6"/>
        <v>140.97749999999999</v>
      </c>
      <c r="G92" s="350"/>
    </row>
  </sheetData>
  <mergeCells count="27">
    <mergeCell ref="C1:F1"/>
    <mergeCell ref="A48:A49"/>
    <mergeCell ref="B48:B49"/>
    <mergeCell ref="C48:C49"/>
    <mergeCell ref="A3:G3"/>
    <mergeCell ref="A5:G5"/>
    <mergeCell ref="A30:A33"/>
    <mergeCell ref="C30:C33"/>
    <mergeCell ref="D30:D31"/>
    <mergeCell ref="E30:E31"/>
    <mergeCell ref="F30:F31"/>
    <mergeCell ref="A83:A90"/>
    <mergeCell ref="A2:G2"/>
    <mergeCell ref="A22:A25"/>
    <mergeCell ref="B22:B25"/>
    <mergeCell ref="C22:C25"/>
    <mergeCell ref="B27:B28"/>
    <mergeCell ref="A27:A28"/>
    <mergeCell ref="C27:C28"/>
    <mergeCell ref="A54:F54"/>
    <mergeCell ref="A56:F56"/>
    <mergeCell ref="A76:A77"/>
    <mergeCell ref="A38:A40"/>
    <mergeCell ref="B38:B40"/>
    <mergeCell ref="C46:C47"/>
    <mergeCell ref="B46:B47"/>
    <mergeCell ref="A46:A4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1" width="71" customWidth="1"/>
    <col min="2" max="2" width="11.7109375" customWidth="1"/>
    <col min="3" max="3" width="14.7109375" customWidth="1"/>
    <col min="4" max="5" width="11.7109375" customWidth="1"/>
    <col min="6" max="6" width="13.42578125" customWidth="1"/>
    <col min="7" max="7" width="14.140625" customWidth="1"/>
    <col min="8" max="26" width="10.7109375" customWidth="1"/>
  </cols>
  <sheetData>
    <row r="1" spans="1:26" ht="13.5" customHeight="1">
      <c r="A1" s="1" t="s">
        <v>5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customHeight="1">
      <c r="A2" s="1" t="s">
        <v>120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>
      <c r="A3" s="4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>
      <c r="A4" s="5" t="s">
        <v>6</v>
      </c>
      <c r="B4" s="6">
        <v>251</v>
      </c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customHeight="1">
      <c r="A5" s="7" t="s">
        <v>7</v>
      </c>
      <c r="B5" s="8">
        <v>4</v>
      </c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>
      <c r="A6" s="9" t="s">
        <v>121</v>
      </c>
      <c r="B6" s="8">
        <v>10</v>
      </c>
      <c r="C6" s="10"/>
      <c r="D6" s="10"/>
      <c r="E6" s="10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3.5" customHeight="1">
      <c r="A7" s="12" t="s">
        <v>8</v>
      </c>
      <c r="B7" s="13">
        <v>12</v>
      </c>
      <c r="C7" s="10"/>
      <c r="D7" s="10"/>
      <c r="E7" s="14"/>
      <c r="F7" s="1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1.75" customHeight="1">
      <c r="A8" s="15" t="s">
        <v>9</v>
      </c>
      <c r="B8" s="10"/>
      <c r="C8" s="10"/>
      <c r="D8" s="10"/>
      <c r="E8" s="10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3.5" customHeight="1">
      <c r="A9" s="15" t="s">
        <v>10</v>
      </c>
      <c r="B9" s="16"/>
      <c r="C9" s="16"/>
      <c r="D9" s="16"/>
      <c r="E9" s="16"/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3.5" customHeight="1">
      <c r="A10" s="18" t="s">
        <v>11</v>
      </c>
      <c r="B10" s="19" t="s">
        <v>12</v>
      </c>
      <c r="C10" s="19" t="s">
        <v>13</v>
      </c>
      <c r="D10" s="20" t="s">
        <v>14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3.5" customHeight="1">
      <c r="A11" s="9" t="s">
        <v>15</v>
      </c>
      <c r="B11" s="21"/>
      <c r="C11" s="21"/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3.5" customHeight="1">
      <c r="A12" s="24" t="s">
        <v>16</v>
      </c>
      <c r="B12" s="25">
        <f>B13+B32</f>
        <v>4209.6666666666661</v>
      </c>
      <c r="C12" s="25"/>
      <c r="D12" s="26">
        <f>D13+D32</f>
        <v>50516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3.5" customHeight="1">
      <c r="A13" s="28" t="s">
        <v>17</v>
      </c>
      <c r="B13" s="29">
        <f>B14+B20+B27</f>
        <v>3028.9166666666665</v>
      </c>
      <c r="C13" s="29"/>
      <c r="D13" s="30">
        <f>D14+D20+D27</f>
        <v>36347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3.5" customHeight="1">
      <c r="A14" s="31" t="s">
        <v>18</v>
      </c>
      <c r="B14" s="32">
        <f>SUM(B15:B19)</f>
        <v>0</v>
      </c>
      <c r="C14" s="32"/>
      <c r="D14" s="33">
        <f>SUM(D15:D19)</f>
        <v>0</v>
      </c>
      <c r="E14" s="34"/>
      <c r="F14" s="35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13.5" customHeight="1">
      <c r="A15" s="36"/>
      <c r="B15" s="37"/>
      <c r="C15" s="38">
        <f t="shared" ref="C15:C19" si="0">$B$7</f>
        <v>12</v>
      </c>
      <c r="D15" s="39">
        <f t="shared" ref="D15:D19" si="1">B15*C15</f>
        <v>0</v>
      </c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3.5" customHeight="1">
      <c r="A16" s="36"/>
      <c r="B16" s="37"/>
      <c r="C16" s="38">
        <f t="shared" si="0"/>
        <v>12</v>
      </c>
      <c r="D16" s="39">
        <f t="shared" si="1"/>
        <v>0</v>
      </c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3.5" customHeight="1">
      <c r="A17" s="36"/>
      <c r="B17" s="37"/>
      <c r="C17" s="38">
        <f t="shared" si="0"/>
        <v>12</v>
      </c>
      <c r="D17" s="39">
        <f t="shared" si="1"/>
        <v>0</v>
      </c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3.5" customHeight="1">
      <c r="A18" s="36"/>
      <c r="B18" s="37"/>
      <c r="C18" s="38">
        <f t="shared" si="0"/>
        <v>12</v>
      </c>
      <c r="D18" s="39">
        <f t="shared" si="1"/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3.5" customHeight="1">
      <c r="A19" s="36"/>
      <c r="B19" s="37"/>
      <c r="C19" s="38">
        <f t="shared" si="0"/>
        <v>12</v>
      </c>
      <c r="D19" s="39">
        <f t="shared" si="1"/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3.5" customHeight="1">
      <c r="A20" s="31" t="s">
        <v>20</v>
      </c>
      <c r="B20" s="32">
        <f>SUM(B21:B26)</f>
        <v>0</v>
      </c>
      <c r="C20" s="32"/>
      <c r="D20" s="33">
        <f>SUM(D21:D26)</f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3.5" customHeight="1">
      <c r="A21" s="36"/>
      <c r="B21" s="37"/>
      <c r="C21" s="38">
        <f t="shared" ref="C21:C26" si="2">$B$7</f>
        <v>12</v>
      </c>
      <c r="D21" s="39">
        <f t="shared" ref="D21:D26" si="3">B21*C21</f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3.5" customHeight="1">
      <c r="A22" s="36"/>
      <c r="B22" s="37"/>
      <c r="C22" s="38">
        <f t="shared" si="2"/>
        <v>12</v>
      </c>
      <c r="D22" s="39">
        <f t="shared" si="3"/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3.5" customHeight="1">
      <c r="A23" s="36"/>
      <c r="B23" s="37"/>
      <c r="C23" s="38">
        <f t="shared" si="2"/>
        <v>12</v>
      </c>
      <c r="D23" s="39">
        <f t="shared" si="3"/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3.5" customHeight="1">
      <c r="A24" s="36"/>
      <c r="B24" s="37"/>
      <c r="C24" s="38">
        <f t="shared" si="2"/>
        <v>12</v>
      </c>
      <c r="D24" s="39">
        <f t="shared" si="3"/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3.5" customHeight="1">
      <c r="A25" s="36"/>
      <c r="B25" s="37"/>
      <c r="C25" s="38">
        <f t="shared" si="2"/>
        <v>12</v>
      </c>
      <c r="D25" s="39">
        <f t="shared" si="3"/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3.5" customHeight="1">
      <c r="A26" s="36"/>
      <c r="B26" s="37"/>
      <c r="C26" s="38">
        <f t="shared" si="2"/>
        <v>12</v>
      </c>
      <c r="D26" s="39">
        <f t="shared" si="3"/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3.5" customHeight="1">
      <c r="A27" s="31" t="s">
        <v>122</v>
      </c>
      <c r="B27" s="33">
        <f>SUM(B28:B31)</f>
        <v>3028.9166666666665</v>
      </c>
      <c r="C27" s="33"/>
      <c r="D27" s="33">
        <f>SUM(D28:D31)</f>
        <v>36347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3.5" customHeight="1">
      <c r="A28" s="36" t="s">
        <v>123</v>
      </c>
      <c r="B28" s="37">
        <f>MAX(3826*1.5,4723)*50%</f>
        <v>2869.5</v>
      </c>
      <c r="C28" s="38">
        <f t="shared" ref="C28:C31" si="4">$B$7</f>
        <v>12</v>
      </c>
      <c r="D28" s="39">
        <f t="shared" ref="D28:D31" si="5">B28*C28</f>
        <v>34434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3.5" customHeight="1">
      <c r="A29" s="36" t="s">
        <v>19</v>
      </c>
      <c r="B29" s="37">
        <f>(3826*50%)/12</f>
        <v>159.41666666666666</v>
      </c>
      <c r="C29" s="38">
        <f t="shared" si="4"/>
        <v>12</v>
      </c>
      <c r="D29" s="39">
        <f t="shared" si="5"/>
        <v>1913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3.5" customHeight="1">
      <c r="A30" s="36"/>
      <c r="B30" s="37"/>
      <c r="C30" s="38">
        <f t="shared" si="4"/>
        <v>12</v>
      </c>
      <c r="D30" s="39">
        <f t="shared" si="5"/>
        <v>0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3.5" customHeight="1">
      <c r="A31" s="36"/>
      <c r="B31" s="37"/>
      <c r="C31" s="38">
        <f t="shared" si="4"/>
        <v>12</v>
      </c>
      <c r="D31" s="39">
        <f t="shared" si="5"/>
        <v>0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3.5" customHeight="1">
      <c r="A32" s="28" t="s">
        <v>22</v>
      </c>
      <c r="B32" s="29">
        <f>SUM(B33:B35)</f>
        <v>1180.75</v>
      </c>
      <c r="C32" s="29"/>
      <c r="D32" s="29">
        <f>SUM(D33:D35)</f>
        <v>14169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3.5" customHeight="1">
      <c r="A33" s="36" t="s">
        <v>124</v>
      </c>
      <c r="B33" s="37">
        <f>MAX(3636,4723)*25%</f>
        <v>1180.75</v>
      </c>
      <c r="C33" s="38">
        <f t="shared" ref="C33:C35" si="6">$B$7</f>
        <v>12</v>
      </c>
      <c r="D33" s="39">
        <f t="shared" ref="D33:D35" si="7">B33*C33</f>
        <v>14169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3.5" customHeight="1">
      <c r="A34" s="36"/>
      <c r="B34" s="37"/>
      <c r="C34" s="38">
        <f t="shared" si="6"/>
        <v>12</v>
      </c>
      <c r="D34" s="39">
        <f t="shared" si="7"/>
        <v>0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3.5" customHeight="1">
      <c r="A35" s="36"/>
      <c r="B35" s="37"/>
      <c r="C35" s="38">
        <f t="shared" si="6"/>
        <v>12</v>
      </c>
      <c r="D35" s="39">
        <f t="shared" si="7"/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3.5" customHeight="1">
      <c r="A36" s="24" t="s">
        <v>23</v>
      </c>
      <c r="B36" s="25">
        <f>B13+B32</f>
        <v>4209.6666666666661</v>
      </c>
      <c r="C36" s="25"/>
      <c r="D36" s="26">
        <f>D13+D32</f>
        <v>50516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3.5" customHeight="1">
      <c r="A37" s="7" t="s">
        <v>125</v>
      </c>
      <c r="B37" s="41">
        <f>B36*0.22</f>
        <v>926.12666666666655</v>
      </c>
      <c r="C37" s="38">
        <f>$B$7</f>
        <v>12</v>
      </c>
      <c r="D37" s="39">
        <f>B37*C37</f>
        <v>11113.519999999999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>
      <c r="A38" s="42" t="s">
        <v>25</v>
      </c>
      <c r="B38" s="43">
        <f>SUM(B36:B37)</f>
        <v>5135.7933333333331</v>
      </c>
      <c r="C38" s="43"/>
      <c r="D38" s="44">
        <f>SUM(D36:D37)</f>
        <v>61629.52</v>
      </c>
      <c r="E38" s="11"/>
      <c r="F38" s="40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3.5" customHeight="1">
      <c r="A39" s="4"/>
      <c r="B39" s="45"/>
      <c r="C39" s="45"/>
      <c r="D39" s="46"/>
      <c r="E39" s="46"/>
      <c r="F39" s="45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1.75" customHeight="1">
      <c r="A40" s="15" t="s">
        <v>26</v>
      </c>
      <c r="B40" s="47"/>
      <c r="C40" s="48"/>
      <c r="D40" s="4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3.5" customHeight="1">
      <c r="A41" s="18" t="s">
        <v>27</v>
      </c>
      <c r="B41" s="19" t="s">
        <v>28</v>
      </c>
      <c r="C41" s="19" t="s">
        <v>29</v>
      </c>
      <c r="D41" s="20" t="s">
        <v>30</v>
      </c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3.5" customHeight="1">
      <c r="A42" s="50" t="s">
        <v>31</v>
      </c>
      <c r="B42" s="51"/>
      <c r="C42" s="51"/>
      <c r="D42" s="52">
        <f>SUM(D43:D49)</f>
        <v>5500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3.5" customHeight="1">
      <c r="A43" s="36" t="s">
        <v>126</v>
      </c>
      <c r="B43" s="37">
        <v>500</v>
      </c>
      <c r="C43" s="53">
        <v>1</v>
      </c>
      <c r="D43" s="39">
        <f t="shared" ref="D43:D49" si="8">B43*C43</f>
        <v>500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3.5" customHeight="1">
      <c r="A44" s="36" t="s">
        <v>127</v>
      </c>
      <c r="B44" s="37">
        <v>5000</v>
      </c>
      <c r="C44" s="53">
        <v>1</v>
      </c>
      <c r="D44" s="39">
        <f t="shared" si="8"/>
        <v>5000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3.5" customHeight="1">
      <c r="A45" s="36"/>
      <c r="B45" s="37"/>
      <c r="C45" s="53"/>
      <c r="D45" s="39">
        <f t="shared" si="8"/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3.5" customHeight="1">
      <c r="A46" s="36"/>
      <c r="B46" s="37"/>
      <c r="C46" s="53"/>
      <c r="D46" s="39">
        <f t="shared" si="8"/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3.5" customHeight="1">
      <c r="A47" s="36"/>
      <c r="B47" s="37"/>
      <c r="C47" s="53"/>
      <c r="D47" s="39">
        <f t="shared" si="8"/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3.5" customHeight="1">
      <c r="A48" s="36"/>
      <c r="B48" s="37"/>
      <c r="C48" s="53"/>
      <c r="D48" s="39">
        <f t="shared" si="8"/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3.5" customHeight="1">
      <c r="A49" s="36"/>
      <c r="B49" s="37"/>
      <c r="C49" s="53"/>
      <c r="D49" s="39">
        <f t="shared" si="8"/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3.5" customHeight="1">
      <c r="A50" s="50" t="s">
        <v>33</v>
      </c>
      <c r="B50" s="54"/>
      <c r="C50" s="55"/>
      <c r="D50" s="56">
        <f>SUM(D51:D57)</f>
        <v>0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3.5" customHeight="1">
      <c r="A51" s="36"/>
      <c r="B51" s="37"/>
      <c r="C51" s="53"/>
      <c r="D51" s="39">
        <f t="shared" ref="D51:D57" si="9">B51*C51</f>
        <v>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3.5" customHeight="1">
      <c r="A52" s="36"/>
      <c r="B52" s="37"/>
      <c r="C52" s="53"/>
      <c r="D52" s="39">
        <f t="shared" si="9"/>
        <v>0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3.5" customHeight="1">
      <c r="A53" s="36"/>
      <c r="B53" s="37"/>
      <c r="C53" s="53"/>
      <c r="D53" s="39">
        <f t="shared" si="9"/>
        <v>0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3.5" customHeight="1">
      <c r="A54" s="36"/>
      <c r="B54" s="37"/>
      <c r="C54" s="53"/>
      <c r="D54" s="39">
        <f t="shared" si="9"/>
        <v>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3.5" customHeight="1">
      <c r="A55" s="36"/>
      <c r="B55" s="37"/>
      <c r="C55" s="53"/>
      <c r="D55" s="39">
        <f t="shared" si="9"/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3.5" customHeight="1">
      <c r="A56" s="36"/>
      <c r="B56" s="37"/>
      <c r="C56" s="53"/>
      <c r="D56" s="39">
        <f t="shared" si="9"/>
        <v>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3.5" customHeight="1">
      <c r="A57" s="36"/>
      <c r="B57" s="37"/>
      <c r="C57" s="53"/>
      <c r="D57" s="39">
        <f t="shared" si="9"/>
        <v>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3.5" customHeight="1">
      <c r="A58" s="50" t="s">
        <v>34</v>
      </c>
      <c r="B58" s="57"/>
      <c r="C58" s="57"/>
      <c r="D58" s="58">
        <f>D59</f>
        <v>75300</v>
      </c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3.5" customHeight="1">
      <c r="A59" s="36" t="s">
        <v>118</v>
      </c>
      <c r="B59" s="37">
        <v>30</v>
      </c>
      <c r="C59" s="59">
        <f>251*10</f>
        <v>2510</v>
      </c>
      <c r="D59" s="39">
        <f>B59*C59</f>
        <v>75300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3.5" customHeight="1">
      <c r="A60" s="50" t="s">
        <v>35</v>
      </c>
      <c r="B60" s="57"/>
      <c r="C60" s="57"/>
      <c r="D60" s="57">
        <f>SUM(D61:D62)</f>
        <v>0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3.5" customHeight="1">
      <c r="A61" s="9"/>
      <c r="B61" s="37"/>
      <c r="C61" s="37"/>
      <c r="D61" s="39">
        <f t="shared" ref="D61:D62" si="10">B61*C61</f>
        <v>0</v>
      </c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3.5" customHeight="1">
      <c r="A62" s="9"/>
      <c r="B62" s="37"/>
      <c r="C62" s="37"/>
      <c r="D62" s="39">
        <f t="shared" si="10"/>
        <v>0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3.5" customHeight="1">
      <c r="A63" s="50" t="s">
        <v>36</v>
      </c>
      <c r="B63" s="57"/>
      <c r="C63" s="57"/>
      <c r="D63" s="57">
        <f>SUM(D64:D65)</f>
        <v>0</v>
      </c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3.5" customHeight="1">
      <c r="A64" s="60"/>
      <c r="B64" s="37"/>
      <c r="C64" s="37"/>
      <c r="D64" s="39">
        <f t="shared" ref="D64:D65" si="11">B64*C64</f>
        <v>0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3.5" customHeight="1">
      <c r="A65" s="60"/>
      <c r="B65" s="37"/>
      <c r="C65" s="37"/>
      <c r="D65" s="39">
        <f t="shared" si="11"/>
        <v>0</v>
      </c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5.75" customHeight="1">
      <c r="A66" s="61" t="s">
        <v>37</v>
      </c>
      <c r="B66" s="62"/>
      <c r="C66" s="63"/>
      <c r="D66" s="64">
        <f>D42+D50+D58+D60+D63</f>
        <v>80800</v>
      </c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3.5" customHeight="1">
      <c r="A67" s="65"/>
      <c r="B67" s="66"/>
      <c r="C67" s="66"/>
      <c r="D67" s="66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21.75" customHeight="1">
      <c r="A68" s="15" t="s">
        <v>38</v>
      </c>
      <c r="B68" s="67"/>
      <c r="C68" s="67"/>
      <c r="D68" s="67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spans="1:26" ht="13.5" customHeight="1">
      <c r="A69" s="69" t="s">
        <v>27</v>
      </c>
      <c r="B69" s="19" t="s">
        <v>39</v>
      </c>
      <c r="C69" s="19" t="s">
        <v>40</v>
      </c>
      <c r="D69" s="70" t="s">
        <v>14</v>
      </c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3.5" customHeight="1">
      <c r="A70" s="71" t="s">
        <v>41</v>
      </c>
      <c r="B70" s="72"/>
      <c r="C70" s="73"/>
      <c r="D70" s="58">
        <f>D71+D75</f>
        <v>0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3.5" customHeight="1">
      <c r="A71" s="74" t="s">
        <v>42</v>
      </c>
      <c r="B71" s="75"/>
      <c r="C71" s="76"/>
      <c r="D71" s="77">
        <f>SUM(D72:D74)</f>
        <v>0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3.5" customHeight="1">
      <c r="A72" s="36" t="s">
        <v>43</v>
      </c>
      <c r="B72" s="78"/>
      <c r="C72" s="79"/>
      <c r="D72" s="39">
        <f t="shared" ref="D72:D74" si="12">B72*C72</f>
        <v>0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3.5" customHeight="1">
      <c r="A73" s="36"/>
      <c r="B73" s="37"/>
      <c r="C73" s="79"/>
      <c r="D73" s="39">
        <f t="shared" si="12"/>
        <v>0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3.5" customHeight="1">
      <c r="A74" s="36"/>
      <c r="B74" s="37"/>
      <c r="C74" s="79"/>
      <c r="D74" s="39">
        <f t="shared" si="12"/>
        <v>0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3.5" customHeight="1">
      <c r="A75" s="74" t="s">
        <v>44</v>
      </c>
      <c r="B75" s="75"/>
      <c r="C75" s="76"/>
      <c r="D75" s="77">
        <v>0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3.5" customHeight="1">
      <c r="A76" s="36" t="s">
        <v>45</v>
      </c>
      <c r="B76" s="75"/>
      <c r="C76" s="76"/>
      <c r="D76" s="39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3.5" customHeight="1">
      <c r="A77" s="71" t="s">
        <v>46</v>
      </c>
      <c r="B77" s="81"/>
      <c r="C77" s="82"/>
      <c r="D77" s="58">
        <f t="shared" ref="D77:D78" si="13">B77*C77</f>
        <v>0</v>
      </c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3.5" customHeight="1">
      <c r="A78" s="71" t="s">
        <v>47</v>
      </c>
      <c r="B78" s="81"/>
      <c r="C78" s="82"/>
      <c r="D78" s="58">
        <f t="shared" si="13"/>
        <v>0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3.5" customHeight="1">
      <c r="A79" s="71" t="s">
        <v>48</v>
      </c>
      <c r="B79" s="81"/>
      <c r="C79" s="82"/>
      <c r="D79" s="58">
        <v>0</v>
      </c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5.75" customHeight="1">
      <c r="A80" s="61" t="s">
        <v>25</v>
      </c>
      <c r="B80" s="62"/>
      <c r="C80" s="83"/>
      <c r="D80" s="84">
        <f>D70+D77+D78+D79</f>
        <v>0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3.5" customHeight="1">
      <c r="A81" s="85"/>
      <c r="B81" s="86"/>
      <c r="C81" s="87"/>
      <c r="D81" s="45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3.5" customHeight="1">
      <c r="A82" s="85"/>
      <c r="B82" s="86"/>
      <c r="C82" s="87"/>
      <c r="D82" s="45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21.75" customHeight="1">
      <c r="A83" s="88" t="s">
        <v>49</v>
      </c>
      <c r="B83" s="89"/>
      <c r="C83" s="90"/>
      <c r="D83" s="89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</row>
    <row r="84" spans="1:26" ht="13.5" customHeight="1">
      <c r="A84" s="92" t="s">
        <v>50</v>
      </c>
      <c r="B84" s="93"/>
      <c r="C84" s="93"/>
      <c r="D84" s="93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3.5" customHeight="1">
      <c r="A85" s="94" t="s">
        <v>51</v>
      </c>
      <c r="B85" s="19" t="s">
        <v>12</v>
      </c>
      <c r="C85" s="19" t="s">
        <v>52</v>
      </c>
      <c r="D85" s="70" t="s">
        <v>14</v>
      </c>
      <c r="E85" s="95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3.5" customHeight="1">
      <c r="A86" s="50" t="s">
        <v>53</v>
      </c>
      <c r="B86" s="57">
        <f>SUM(B87:B97)</f>
        <v>37220</v>
      </c>
      <c r="C86" s="96"/>
      <c r="D86" s="58">
        <f>SUM(D87:D97)</f>
        <v>446640</v>
      </c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3.5" customHeight="1">
      <c r="A87" s="36" t="s">
        <v>54</v>
      </c>
      <c r="B87" s="37">
        <f>MAX(5087*1.5,4723)</f>
        <v>7630.5</v>
      </c>
      <c r="C87" s="97">
        <f t="shared" ref="C87:C97" si="14">$B$7</f>
        <v>12</v>
      </c>
      <c r="D87" s="39">
        <f t="shared" ref="D87:D97" si="15">B87*C87</f>
        <v>91566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3.5" customHeight="1">
      <c r="A88" s="36" t="s">
        <v>55</v>
      </c>
      <c r="B88" s="37">
        <f>MAX(3048*1.5,4723)</f>
        <v>4723</v>
      </c>
      <c r="C88" s="97">
        <f t="shared" si="14"/>
        <v>12</v>
      </c>
      <c r="D88" s="39">
        <f t="shared" si="15"/>
        <v>56676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3.5" customHeight="1">
      <c r="A89" s="36" t="s">
        <v>128</v>
      </c>
      <c r="B89" s="37">
        <f>MAX(4578*1.5,4723)</f>
        <v>6867</v>
      </c>
      <c r="C89" s="97">
        <f t="shared" si="14"/>
        <v>12</v>
      </c>
      <c r="D89" s="39">
        <f t="shared" si="15"/>
        <v>82404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3.5" customHeight="1">
      <c r="A90" s="36" t="s">
        <v>56</v>
      </c>
      <c r="B90" s="37">
        <f>MAX(3826*1.5,4723)</f>
        <v>5739</v>
      </c>
      <c r="C90" s="97">
        <f t="shared" si="14"/>
        <v>12</v>
      </c>
      <c r="D90" s="39">
        <f t="shared" si="15"/>
        <v>68868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3.5" customHeight="1">
      <c r="A91" s="36" t="s">
        <v>57</v>
      </c>
      <c r="B91" s="37">
        <f>MAX(3237*1.5,4723)</f>
        <v>4855.5</v>
      </c>
      <c r="C91" s="97">
        <f t="shared" si="14"/>
        <v>12</v>
      </c>
      <c r="D91" s="39">
        <f t="shared" si="15"/>
        <v>58266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3.5" customHeight="1">
      <c r="A92" s="36" t="s">
        <v>129</v>
      </c>
      <c r="B92" s="37">
        <f>MAX(3636*1.5,4723)</f>
        <v>5454</v>
      </c>
      <c r="C92" s="97">
        <f t="shared" si="14"/>
        <v>12</v>
      </c>
      <c r="D92" s="39">
        <f t="shared" si="15"/>
        <v>65448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3.5" customHeight="1">
      <c r="A93" s="36" t="s">
        <v>19</v>
      </c>
      <c r="B93" s="37">
        <f>(5087+3048+4578+3826+3237+3636)/12</f>
        <v>1951</v>
      </c>
      <c r="C93" s="97">
        <f t="shared" si="14"/>
        <v>12</v>
      </c>
      <c r="D93" s="39">
        <f t="shared" si="15"/>
        <v>23412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3.5" customHeight="1">
      <c r="A94" s="36"/>
      <c r="B94" s="37"/>
      <c r="C94" s="97">
        <f t="shared" si="14"/>
        <v>12</v>
      </c>
      <c r="D94" s="39">
        <f t="shared" si="15"/>
        <v>0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3.5" customHeight="1">
      <c r="A95" s="36"/>
      <c r="B95" s="37"/>
      <c r="C95" s="97">
        <f t="shared" si="14"/>
        <v>12</v>
      </c>
      <c r="D95" s="39">
        <f t="shared" si="15"/>
        <v>0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3.5" customHeight="1">
      <c r="A96" s="36"/>
      <c r="B96" s="37"/>
      <c r="C96" s="97">
        <f t="shared" si="14"/>
        <v>12</v>
      </c>
      <c r="D96" s="39">
        <f t="shared" si="15"/>
        <v>0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3.5" customHeight="1">
      <c r="A97" s="36"/>
      <c r="B97" s="37"/>
      <c r="C97" s="97">
        <f t="shared" si="14"/>
        <v>12</v>
      </c>
      <c r="D97" s="39">
        <f t="shared" si="15"/>
        <v>0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3.5" customHeight="1">
      <c r="A98" s="50" t="s">
        <v>58</v>
      </c>
      <c r="B98" s="98">
        <f>SUM(B99:B105)</f>
        <v>11807.5</v>
      </c>
      <c r="C98" s="96"/>
      <c r="D98" s="56">
        <f>SUM(D99:D105)</f>
        <v>141690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3.5" customHeight="1">
      <c r="A99" s="36" t="s">
        <v>130</v>
      </c>
      <c r="B99" s="37">
        <f>MAX(2291,4723)</f>
        <v>4723</v>
      </c>
      <c r="C99" s="97">
        <f t="shared" ref="C99:C105" si="16">$B$7</f>
        <v>12</v>
      </c>
      <c r="D99" s="39">
        <f t="shared" ref="D99:D105" si="17">B99*C99</f>
        <v>56676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3.5" customHeight="1">
      <c r="A100" s="36" t="s">
        <v>60</v>
      </c>
      <c r="B100" s="37">
        <f>MAX(2102,4723)*1.5</f>
        <v>7084.5</v>
      </c>
      <c r="C100" s="97">
        <f t="shared" si="16"/>
        <v>12</v>
      </c>
      <c r="D100" s="39">
        <f t="shared" si="17"/>
        <v>85014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3.5" customHeight="1">
      <c r="A101" s="36"/>
      <c r="B101" s="37"/>
      <c r="C101" s="97">
        <f t="shared" si="16"/>
        <v>12</v>
      </c>
      <c r="D101" s="39">
        <f t="shared" si="17"/>
        <v>0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3.5" customHeight="1">
      <c r="A102" s="36"/>
      <c r="B102" s="37"/>
      <c r="C102" s="97">
        <f t="shared" si="16"/>
        <v>12</v>
      </c>
      <c r="D102" s="39">
        <f t="shared" si="17"/>
        <v>0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3.5" customHeight="1">
      <c r="A103" s="36"/>
      <c r="B103" s="37"/>
      <c r="C103" s="97">
        <f t="shared" si="16"/>
        <v>12</v>
      </c>
      <c r="D103" s="39">
        <f t="shared" si="17"/>
        <v>0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3.5" customHeight="1">
      <c r="A104" s="36"/>
      <c r="B104" s="37"/>
      <c r="C104" s="97">
        <f t="shared" si="16"/>
        <v>12</v>
      </c>
      <c r="D104" s="39">
        <f t="shared" si="17"/>
        <v>0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3.5" customHeight="1">
      <c r="A105" s="36"/>
      <c r="B105" s="37"/>
      <c r="C105" s="97">
        <f t="shared" si="16"/>
        <v>12</v>
      </c>
      <c r="D105" s="39">
        <f t="shared" si="17"/>
        <v>0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3.5" customHeight="1">
      <c r="A106" s="24" t="s">
        <v>23</v>
      </c>
      <c r="B106" s="25">
        <f>B86+B98</f>
        <v>49027.5</v>
      </c>
      <c r="C106" s="25"/>
      <c r="D106" s="26">
        <f>D86+D98</f>
        <v>588330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3.5" customHeight="1">
      <c r="A107" s="7" t="s">
        <v>131</v>
      </c>
      <c r="B107" s="41">
        <f>B106*0.22</f>
        <v>10786.05</v>
      </c>
      <c r="C107" s="38">
        <f>$B$7</f>
        <v>12</v>
      </c>
      <c r="D107" s="99">
        <f>B107*C107</f>
        <v>129432.59999999999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>
      <c r="A108" s="42" t="s">
        <v>25</v>
      </c>
      <c r="B108" s="43">
        <f>SUM(B106:B107)</f>
        <v>59813.55</v>
      </c>
      <c r="C108" s="43"/>
      <c r="D108" s="84">
        <f>D106+D107</f>
        <v>717762.6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3.5" customHeight="1">
      <c r="A109" s="100"/>
      <c r="B109" s="46"/>
      <c r="C109" s="46"/>
      <c r="D109" s="46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21.75" customHeight="1">
      <c r="A110" s="15" t="s">
        <v>62</v>
      </c>
      <c r="B110" s="67"/>
      <c r="C110" s="101"/>
      <c r="D110" s="6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3.5" customHeight="1">
      <c r="A111" s="94" t="s">
        <v>27</v>
      </c>
      <c r="B111" s="19" t="s">
        <v>28</v>
      </c>
      <c r="C111" s="19" t="s">
        <v>40</v>
      </c>
      <c r="D111" s="70" t="s">
        <v>14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3.5" customHeight="1">
      <c r="A112" s="102" t="s">
        <v>63</v>
      </c>
      <c r="B112" s="103"/>
      <c r="C112" s="103"/>
      <c r="D112" s="104">
        <f>SUM(D113:D116)</f>
        <v>40000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3.5" customHeight="1">
      <c r="A113" s="36" t="s">
        <v>0</v>
      </c>
      <c r="B113" s="37">
        <v>40000</v>
      </c>
      <c r="C113" s="53">
        <v>1</v>
      </c>
      <c r="D113" s="39">
        <f t="shared" ref="D113:D116" si="18">B113*C113</f>
        <v>40000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3.5" customHeight="1">
      <c r="A114" s="36"/>
      <c r="B114" s="37"/>
      <c r="C114" s="53"/>
      <c r="D114" s="39">
        <f t="shared" si="18"/>
        <v>0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3.5" customHeight="1">
      <c r="A115" s="36"/>
      <c r="B115" s="37"/>
      <c r="C115" s="53"/>
      <c r="D115" s="39">
        <f t="shared" si="18"/>
        <v>0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3.5" customHeight="1">
      <c r="A116" s="36"/>
      <c r="B116" s="37"/>
      <c r="C116" s="53"/>
      <c r="D116" s="39">
        <f t="shared" si="18"/>
        <v>0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3.5" customHeight="1">
      <c r="A117" s="102" t="s">
        <v>64</v>
      </c>
      <c r="B117" s="57"/>
      <c r="C117" s="57"/>
      <c r="D117" s="58">
        <f>SUM(D118:D122)</f>
        <v>0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3.5" customHeight="1">
      <c r="A118" s="36"/>
      <c r="B118" s="37"/>
      <c r="C118" s="53"/>
      <c r="D118" s="39">
        <f t="shared" ref="D118:D122" si="19">B118*C118</f>
        <v>0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3.5" customHeight="1">
      <c r="A119" s="105"/>
      <c r="B119" s="37"/>
      <c r="C119" s="53"/>
      <c r="D119" s="39">
        <f t="shared" si="19"/>
        <v>0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3.5" customHeight="1">
      <c r="A120" s="105"/>
      <c r="B120" s="37"/>
      <c r="C120" s="53"/>
      <c r="D120" s="39">
        <f t="shared" si="19"/>
        <v>0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3.5" customHeight="1">
      <c r="A121" s="105"/>
      <c r="B121" s="37"/>
      <c r="C121" s="53"/>
      <c r="D121" s="39">
        <f t="shared" si="19"/>
        <v>0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3.5" customHeight="1">
      <c r="A122" s="105"/>
      <c r="B122" s="37"/>
      <c r="C122" s="53"/>
      <c r="D122" s="39">
        <f t="shared" si="19"/>
        <v>0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3.5" customHeight="1">
      <c r="A123" s="102" t="s">
        <v>65</v>
      </c>
      <c r="B123" s="57"/>
      <c r="C123" s="57"/>
      <c r="D123" s="57">
        <f>SUM(D124:D125)</f>
        <v>0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3.5" customHeight="1">
      <c r="A124" s="106"/>
      <c r="B124" s="37"/>
      <c r="C124" s="37"/>
      <c r="D124" s="39">
        <f t="shared" ref="D124:D125" si="20">B124*C124</f>
        <v>0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3.5" customHeight="1">
      <c r="A125" s="106"/>
      <c r="B125" s="37"/>
      <c r="C125" s="37"/>
      <c r="D125" s="39">
        <f t="shared" si="20"/>
        <v>0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>
      <c r="A126" s="107" t="s">
        <v>25</v>
      </c>
      <c r="B126" s="108"/>
      <c r="C126" s="108"/>
      <c r="D126" s="84">
        <f>D112+D117+D123</f>
        <v>40000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3.5" customHeight="1">
      <c r="A127" s="11"/>
      <c r="B127" s="46"/>
      <c r="C127" s="109"/>
      <c r="D127" s="46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21.75" customHeight="1">
      <c r="A128" s="15" t="s">
        <v>66</v>
      </c>
      <c r="B128" s="110"/>
      <c r="C128" s="93"/>
      <c r="D128" s="110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3.5" customHeight="1">
      <c r="A129" s="94" t="s">
        <v>27</v>
      </c>
      <c r="B129" s="19" t="s">
        <v>28</v>
      </c>
      <c r="C129" s="19" t="s">
        <v>40</v>
      </c>
      <c r="D129" s="70" t="s">
        <v>14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3.5" customHeight="1">
      <c r="A130" s="111" t="s">
        <v>67</v>
      </c>
      <c r="B130" s="112"/>
      <c r="C130" s="112"/>
      <c r="D130" s="58">
        <v>0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3.5" customHeight="1">
      <c r="A131" s="111" t="s">
        <v>68</v>
      </c>
      <c r="B131" s="112"/>
      <c r="C131" s="112"/>
      <c r="D131" s="58">
        <f>SUM(D132:D134)</f>
        <v>23265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3.5" customHeight="1">
      <c r="A132" s="113" t="s">
        <v>69</v>
      </c>
      <c r="B132" s="114">
        <v>15425</v>
      </c>
      <c r="C132" s="162">
        <v>1</v>
      </c>
      <c r="D132" s="39">
        <f t="shared" ref="D132:D134" si="21">B132*C132</f>
        <v>15425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3.5" customHeight="1">
      <c r="A133" s="113" t="s">
        <v>70</v>
      </c>
      <c r="B133" s="80">
        <v>910</v>
      </c>
      <c r="C133" s="116">
        <v>1</v>
      </c>
      <c r="D133" s="39">
        <f t="shared" si="21"/>
        <v>910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3.5" customHeight="1">
      <c r="A134" s="113" t="s">
        <v>71</v>
      </c>
      <c r="B134" s="80">
        <v>6930</v>
      </c>
      <c r="C134" s="116">
        <v>1</v>
      </c>
      <c r="D134" s="39">
        <f t="shared" si="21"/>
        <v>6930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3.5" customHeight="1">
      <c r="A135" s="113" t="s">
        <v>119</v>
      </c>
      <c r="B135" s="81"/>
      <c r="C135" s="115"/>
      <c r="D135" s="99">
        <f>SUM(D136:D138)</f>
        <v>0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3.5" customHeight="1">
      <c r="A136" s="113"/>
      <c r="B136" s="80"/>
      <c r="C136" s="116"/>
      <c r="D136" s="39">
        <f t="shared" ref="D136:D138" si="22">B136*C136</f>
        <v>0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3.5" customHeight="1">
      <c r="A137" s="113"/>
      <c r="B137" s="80"/>
      <c r="C137" s="116"/>
      <c r="D137" s="39">
        <f t="shared" si="22"/>
        <v>0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3.5" customHeight="1">
      <c r="A138" s="113"/>
      <c r="B138" s="80"/>
      <c r="C138" s="116"/>
      <c r="D138" s="39">
        <f t="shared" si="22"/>
        <v>0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3.5" customHeight="1">
      <c r="A139" s="24" t="s">
        <v>72</v>
      </c>
      <c r="B139" s="103"/>
      <c r="C139" s="103"/>
      <c r="D139" s="58">
        <f>SUM(D140:D142)</f>
        <v>0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3.5" customHeight="1">
      <c r="A140" s="113" t="s">
        <v>73</v>
      </c>
      <c r="B140" s="80"/>
      <c r="C140" s="116"/>
      <c r="D140" s="39">
        <f t="shared" ref="D140:D142" si="23">B140*C140</f>
        <v>0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3.5" customHeight="1">
      <c r="A141" s="113" t="s">
        <v>74</v>
      </c>
      <c r="B141" s="80"/>
      <c r="C141" s="116"/>
      <c r="D141" s="39">
        <f t="shared" si="23"/>
        <v>0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3.5" customHeight="1">
      <c r="A142" s="113"/>
      <c r="B142" s="80"/>
      <c r="C142" s="116"/>
      <c r="D142" s="39">
        <f t="shared" si="23"/>
        <v>0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3.5" customHeight="1">
      <c r="A143" s="111" t="s">
        <v>75</v>
      </c>
      <c r="B143" s="117"/>
      <c r="C143" s="118"/>
      <c r="D143" s="58">
        <f>SUM(D144)</f>
        <v>0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3.5" customHeight="1">
      <c r="A144" s="113" t="s">
        <v>76</v>
      </c>
      <c r="B144" s="119"/>
      <c r="C144" s="120"/>
      <c r="D144" s="39">
        <f>B144*C144</f>
        <v>0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3.5" customHeight="1">
      <c r="A145" s="24" t="s">
        <v>77</v>
      </c>
      <c r="B145" s="117"/>
      <c r="C145" s="117"/>
      <c r="D145" s="25">
        <f>SUM(D146:D147)</f>
        <v>5420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3.5" customHeight="1">
      <c r="A146" s="121" t="s">
        <v>78</v>
      </c>
      <c r="B146" s="122">
        <v>5420</v>
      </c>
      <c r="C146" s="123">
        <v>1</v>
      </c>
      <c r="D146" s="39">
        <f t="shared" ref="D146:D147" si="24">B146*C146</f>
        <v>5420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3.5" customHeight="1">
      <c r="A147" s="7"/>
      <c r="B147" s="116"/>
      <c r="C147" s="116"/>
      <c r="D147" s="39">
        <f t="shared" si="24"/>
        <v>0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3.5" customHeight="1">
      <c r="A148" s="24" t="s">
        <v>79</v>
      </c>
      <c r="B148" s="25"/>
      <c r="C148" s="124"/>
      <c r="D148" s="58">
        <f>SUM(D149:D152)</f>
        <v>9480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3.5" customHeight="1">
      <c r="A149" s="121" t="s">
        <v>1</v>
      </c>
      <c r="B149" s="122">
        <v>9480</v>
      </c>
      <c r="C149" s="123">
        <v>1</v>
      </c>
      <c r="D149" s="39">
        <f t="shared" ref="D149:D152" si="25">B149*C149</f>
        <v>9480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3.5" customHeight="1">
      <c r="A150" s="113"/>
      <c r="B150" s="119"/>
      <c r="C150" s="120"/>
      <c r="D150" s="39">
        <f t="shared" si="25"/>
        <v>0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3.5" customHeight="1">
      <c r="A151" s="113"/>
      <c r="B151" s="119"/>
      <c r="C151" s="120"/>
      <c r="D151" s="39">
        <f t="shared" si="25"/>
        <v>0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3.5" customHeight="1">
      <c r="A152" s="113"/>
      <c r="B152" s="119"/>
      <c r="C152" s="120"/>
      <c r="D152" s="39">
        <f t="shared" si="25"/>
        <v>0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3.5" customHeight="1">
      <c r="A153" s="24" t="s">
        <v>80</v>
      </c>
      <c r="B153" s="25"/>
      <c r="C153" s="124"/>
      <c r="D153" s="58">
        <f>SUM(D154:D155)</f>
        <v>76800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3.5" customHeight="1">
      <c r="A154" s="121" t="s">
        <v>81</v>
      </c>
      <c r="B154" s="37">
        <v>6400</v>
      </c>
      <c r="C154" s="123">
        <v>12</v>
      </c>
      <c r="D154" s="39">
        <f t="shared" ref="D154:D155" si="26">B154*C154</f>
        <v>76800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3.5" customHeight="1">
      <c r="A155" s="121"/>
      <c r="B155" s="122"/>
      <c r="C155" s="123"/>
      <c r="D155" s="39">
        <f t="shared" si="26"/>
        <v>0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3.5" customHeight="1">
      <c r="A156" s="24" t="s">
        <v>82</v>
      </c>
      <c r="B156" s="25"/>
      <c r="C156" s="124"/>
      <c r="D156" s="58">
        <f>SUM(D157)</f>
        <v>0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3.5" customHeight="1">
      <c r="A157" s="121" t="s">
        <v>83</v>
      </c>
      <c r="B157" s="122"/>
      <c r="C157" s="123"/>
      <c r="D157" s="39">
        <f>B157*C157</f>
        <v>0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3.5" customHeight="1">
      <c r="A158" s="24" t="s">
        <v>84</v>
      </c>
      <c r="B158" s="25"/>
      <c r="C158" s="124"/>
      <c r="D158" s="58">
        <f>SUM(D159:D160)</f>
        <v>0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3.5" customHeight="1">
      <c r="A159" s="121" t="s">
        <v>85</v>
      </c>
      <c r="B159" s="122"/>
      <c r="C159" s="123"/>
      <c r="D159" s="39">
        <f t="shared" ref="D159:D160" si="27">B159*C159</f>
        <v>0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3.5" customHeight="1">
      <c r="A160" s="121"/>
      <c r="B160" s="122"/>
      <c r="C160" s="123"/>
      <c r="D160" s="39">
        <f t="shared" si="27"/>
        <v>0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3.5" customHeight="1">
      <c r="A161" s="24" t="s">
        <v>48</v>
      </c>
      <c r="B161" s="25"/>
      <c r="C161" s="124"/>
      <c r="D161" s="58">
        <f>SUM(D162:D164)</f>
        <v>41000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3.5" customHeight="1">
      <c r="A162" s="121" t="s">
        <v>2</v>
      </c>
      <c r="B162" s="122">
        <v>41000</v>
      </c>
      <c r="C162" s="123">
        <v>1</v>
      </c>
      <c r="D162" s="39">
        <f t="shared" ref="D162:D164" si="28">B162*C162</f>
        <v>41000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3.5" customHeight="1">
      <c r="A163" s="121"/>
      <c r="B163" s="122"/>
      <c r="C163" s="123"/>
      <c r="D163" s="39">
        <f t="shared" si="28"/>
        <v>0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3.5" customHeight="1">
      <c r="A164" s="121"/>
      <c r="B164" s="122"/>
      <c r="C164" s="123"/>
      <c r="D164" s="39">
        <f t="shared" si="28"/>
        <v>0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>
      <c r="A165" s="42" t="s">
        <v>25</v>
      </c>
      <c r="B165" s="43"/>
      <c r="C165" s="125"/>
      <c r="D165" s="84">
        <f>D130+D135+D131+D139+D143+D145+D148+D153+D156+D158+D161</f>
        <v>155965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3.5" customHeight="1">
      <c r="A166" s="11"/>
      <c r="B166" s="109"/>
      <c r="C166" s="109"/>
      <c r="D166" s="109"/>
      <c r="E166" s="109"/>
      <c r="F166" s="109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3.5" customHeight="1">
      <c r="A167" s="11"/>
      <c r="B167" s="109"/>
      <c r="C167" s="109"/>
      <c r="D167" s="109"/>
      <c r="E167" s="109"/>
      <c r="F167" s="109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21.75" customHeight="1">
      <c r="A168" s="92" t="s">
        <v>86</v>
      </c>
      <c r="B168" s="17"/>
      <c r="C168" s="17"/>
      <c r="D168" s="17"/>
      <c r="E168" s="126"/>
      <c r="F168" s="93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21.75" customHeight="1">
      <c r="A169" s="92" t="s">
        <v>87</v>
      </c>
      <c r="B169" s="17"/>
      <c r="C169" s="17"/>
      <c r="D169" s="17"/>
      <c r="E169" s="126"/>
      <c r="F169" s="93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>
      <c r="A170" s="127" t="s">
        <v>88</v>
      </c>
      <c r="B170" s="128" t="s">
        <v>89</v>
      </c>
      <c r="C170" s="11"/>
      <c r="D170" s="11"/>
      <c r="F170" s="109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3.5" customHeight="1">
      <c r="A171" s="121" t="s">
        <v>132</v>
      </c>
      <c r="B171" s="129">
        <f>B29*12+B33</f>
        <v>3093.75</v>
      </c>
      <c r="C171" s="11"/>
      <c r="D171" s="11"/>
      <c r="F171" s="109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3.5" customHeight="1">
      <c r="A172" s="121" t="s">
        <v>133</v>
      </c>
      <c r="B172" s="130">
        <f>165874+B171</f>
        <v>168967.75</v>
      </c>
      <c r="C172" s="11"/>
      <c r="D172" s="11"/>
      <c r="F172" s="109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>
      <c r="A173" s="42" t="s">
        <v>92</v>
      </c>
      <c r="B173" s="44">
        <f>B171/B172</f>
        <v>1.8309707029891799E-2</v>
      </c>
      <c r="C173" s="11"/>
      <c r="D173" s="11"/>
      <c r="F173" s="109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3.5" customHeight="1">
      <c r="A174" s="131"/>
      <c r="B174" s="11"/>
      <c r="C174" s="11"/>
      <c r="D174" s="11"/>
      <c r="F174" s="109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21.75" customHeight="1">
      <c r="A175" s="92" t="s">
        <v>93</v>
      </c>
      <c r="B175" s="17"/>
      <c r="C175" s="17"/>
      <c r="D175" s="17"/>
      <c r="E175" s="126"/>
      <c r="F175" s="93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46.5" customHeight="1">
      <c r="A176" s="18" t="s">
        <v>88</v>
      </c>
      <c r="B176" s="19" t="s">
        <v>14</v>
      </c>
      <c r="C176" s="19" t="s">
        <v>94</v>
      </c>
      <c r="D176" s="132" t="s">
        <v>95</v>
      </c>
      <c r="E176" s="133" t="s">
        <v>96</v>
      </c>
      <c r="F176" s="134" t="s">
        <v>96</v>
      </c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3.5" customHeight="1">
      <c r="A177" s="24" t="s">
        <v>97</v>
      </c>
      <c r="B177" s="25"/>
      <c r="C177" s="124"/>
      <c r="D177" s="135"/>
      <c r="E177" s="136"/>
      <c r="F177" s="137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3.5" customHeight="1">
      <c r="A178" s="121" t="s">
        <v>98</v>
      </c>
      <c r="B178" s="138">
        <f>D38</f>
        <v>61629.52</v>
      </c>
      <c r="C178" s="139" t="s">
        <v>99</v>
      </c>
      <c r="D178" s="140">
        <f t="shared" ref="D178:D180" si="29">B178</f>
        <v>61629.52</v>
      </c>
      <c r="E178" s="141">
        <f t="shared" ref="E178:E180" si="30">D178/$B$4/$B$5/$B$6</f>
        <v>6.1383984063745016</v>
      </c>
      <c r="F178" s="142">
        <f t="shared" ref="F178:F180" si="31">E178</f>
        <v>6.1383984063745016</v>
      </c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3.5" customHeight="1">
      <c r="A179" s="121" t="s">
        <v>100</v>
      </c>
      <c r="B179" s="138">
        <f>D66</f>
        <v>80800</v>
      </c>
      <c r="C179" s="139" t="s">
        <v>99</v>
      </c>
      <c r="D179" s="140">
        <f t="shared" si="29"/>
        <v>80800</v>
      </c>
      <c r="E179" s="141">
        <f t="shared" si="30"/>
        <v>8.047808764940239</v>
      </c>
      <c r="F179" s="142">
        <f t="shared" si="31"/>
        <v>8.047808764940239</v>
      </c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3.5" customHeight="1">
      <c r="A180" s="121" t="s">
        <v>101</v>
      </c>
      <c r="B180" s="138">
        <f>D80</f>
        <v>0</v>
      </c>
      <c r="C180" s="139" t="s">
        <v>99</v>
      </c>
      <c r="D180" s="140">
        <f t="shared" si="29"/>
        <v>0</v>
      </c>
      <c r="E180" s="141">
        <f t="shared" si="30"/>
        <v>0</v>
      </c>
      <c r="F180" s="142">
        <f t="shared" si="31"/>
        <v>0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3.5" customHeight="1">
      <c r="A181" s="143" t="s">
        <v>102</v>
      </c>
      <c r="B181" s="144">
        <f>SUM(B178:B180)</f>
        <v>142429.51999999999</v>
      </c>
      <c r="C181" s="144"/>
      <c r="D181" s="145">
        <f t="shared" ref="D181:F181" si="32">SUM(D178:D180)</f>
        <v>142429.51999999999</v>
      </c>
      <c r="E181" s="146">
        <f t="shared" si="32"/>
        <v>14.186207171314742</v>
      </c>
      <c r="F181" s="147">
        <f t="shared" si="32"/>
        <v>14.186207171314742</v>
      </c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3.5" customHeight="1">
      <c r="A182" s="24" t="s">
        <v>103</v>
      </c>
      <c r="B182" s="25"/>
      <c r="C182" s="124"/>
      <c r="D182" s="135"/>
      <c r="E182" s="136"/>
      <c r="F182" s="148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3.5" customHeight="1">
      <c r="A183" s="121" t="s">
        <v>98</v>
      </c>
      <c r="B183" s="149">
        <f>D108</f>
        <v>717762.6</v>
      </c>
      <c r="C183" s="149">
        <f t="shared" ref="C183:C185" si="33">$B$173</f>
        <v>1.8309707029891799E-2</v>
      </c>
      <c r="D183" s="140">
        <f t="shared" ref="D183:D185" si="34">B183*C183</f>
        <v>13142.022923013415</v>
      </c>
      <c r="E183" s="141">
        <f t="shared" ref="E183:E185" si="35">D183/$B$4/$B$5/$B$6</f>
        <v>1.3089664265949617</v>
      </c>
      <c r="F183" s="142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3.5" customHeight="1">
      <c r="A184" s="121" t="s">
        <v>100</v>
      </c>
      <c r="B184" s="149">
        <f>D126</f>
        <v>40000</v>
      </c>
      <c r="C184" s="149">
        <f t="shared" si="33"/>
        <v>1.8309707029891799E-2</v>
      </c>
      <c r="D184" s="140">
        <f t="shared" si="34"/>
        <v>732.38828119567199</v>
      </c>
      <c r="E184" s="141">
        <f t="shared" si="35"/>
        <v>7.2947039959728288E-2</v>
      </c>
      <c r="F184" s="142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3.5" customHeight="1">
      <c r="A185" s="121" t="s">
        <v>104</v>
      </c>
      <c r="B185" s="149">
        <f>D165</f>
        <v>155965</v>
      </c>
      <c r="C185" s="149">
        <f t="shared" si="33"/>
        <v>1.8309707029891799E-2</v>
      </c>
      <c r="D185" s="140">
        <f t="shared" si="34"/>
        <v>2855.6734569170744</v>
      </c>
      <c r="E185" s="141">
        <f t="shared" si="35"/>
        <v>0.28442962718297554</v>
      </c>
      <c r="F185" s="142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3.5" customHeight="1">
      <c r="A186" s="143" t="s">
        <v>105</v>
      </c>
      <c r="B186" s="144">
        <f>SUM(B183:B185)</f>
        <v>913727.6</v>
      </c>
      <c r="C186" s="144"/>
      <c r="D186" s="145">
        <f t="shared" ref="D186:E186" si="36">SUM(D183:D185)</f>
        <v>16730.084661126162</v>
      </c>
      <c r="E186" s="146">
        <f t="shared" si="36"/>
        <v>1.6663430937376655</v>
      </c>
      <c r="F186" s="147">
        <f>F178*15%</f>
        <v>0.92075976095617518</v>
      </c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>
      <c r="A187" s="150" t="s">
        <v>106</v>
      </c>
      <c r="B187" s="151"/>
      <c r="C187" s="151"/>
      <c r="D187" s="152"/>
      <c r="E187" s="153">
        <f t="shared" ref="E187:F187" si="37">E181+E186</f>
        <v>15.852550265052407</v>
      </c>
      <c r="F187" s="154">
        <f t="shared" si="37"/>
        <v>15.106966932270916</v>
      </c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3.5" customHeight="1">
      <c r="A188" s="131"/>
      <c r="B188" s="11"/>
      <c r="C188" s="11"/>
      <c r="D188" s="11"/>
      <c r="F188" s="109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3.5" customHeight="1">
      <c r="A189" s="155"/>
      <c r="B189" s="156"/>
      <c r="C189" s="109"/>
      <c r="D189" s="11"/>
      <c r="E189" s="157"/>
      <c r="F189" s="157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3.5" customHeight="1">
      <c r="A190" s="92" t="s">
        <v>134</v>
      </c>
      <c r="B190" s="92"/>
      <c r="C190" s="92"/>
      <c r="D190" s="92"/>
      <c r="E190" s="92"/>
      <c r="F190" s="109"/>
      <c r="G190" s="109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3.5" customHeight="1">
      <c r="A191" s="18" t="s">
        <v>108</v>
      </c>
      <c r="B191" s="19" t="s">
        <v>109</v>
      </c>
      <c r="C191" s="19" t="s">
        <v>110</v>
      </c>
      <c r="D191" s="19" t="s">
        <v>111</v>
      </c>
      <c r="E191" s="20" t="s">
        <v>14</v>
      </c>
      <c r="F191" s="109"/>
      <c r="G191" s="109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3.5" customHeight="1">
      <c r="A192" s="7" t="s">
        <v>112</v>
      </c>
      <c r="B192" s="41">
        <f>MIN(E187,F187)</f>
        <v>15.106966932270916</v>
      </c>
      <c r="C192" s="158">
        <v>4</v>
      </c>
      <c r="D192" s="158">
        <v>1</v>
      </c>
      <c r="E192" s="159">
        <f>B192*C192*D192</f>
        <v>60.427867729083665</v>
      </c>
      <c r="F192" s="109"/>
      <c r="G192" s="109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3.5" customHeight="1">
      <c r="A193" s="100"/>
      <c r="B193" s="109"/>
      <c r="C193" s="109"/>
      <c r="D193" s="109"/>
      <c r="E193" s="109"/>
      <c r="F193" s="109"/>
      <c r="G193" s="109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3.5" customHeight="1">
      <c r="A194" s="11"/>
      <c r="B194" s="11"/>
      <c r="C194" s="11"/>
      <c r="D194" s="11"/>
      <c r="E194" s="40"/>
      <c r="F194" s="160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3.5" customHeight="1">
      <c r="A195" s="11"/>
      <c r="B195" s="11"/>
      <c r="C195" s="11"/>
      <c r="D195" s="11"/>
      <c r="E195" s="109"/>
      <c r="F195" s="160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3.5" customHeight="1">
      <c r="A196" s="100"/>
      <c r="B196" s="109"/>
      <c r="C196" s="109"/>
      <c r="D196" s="109"/>
      <c r="E196" s="109"/>
      <c r="F196" s="109"/>
      <c r="G196" s="109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3.5" customHeight="1">
      <c r="A197" s="100"/>
      <c r="B197" s="109"/>
      <c r="C197" s="109"/>
      <c r="D197" s="109"/>
      <c r="E197" s="109"/>
      <c r="F197" s="109"/>
      <c r="G197" s="109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3.5" customHeight="1">
      <c r="A198" s="100"/>
      <c r="B198" s="109"/>
      <c r="C198" s="109"/>
      <c r="D198" s="109"/>
      <c r="E198" s="109"/>
      <c r="F198" s="109"/>
      <c r="G198" s="109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3.5" customHeight="1">
      <c r="A199" s="100"/>
      <c r="B199" s="109"/>
      <c r="C199" s="109"/>
      <c r="D199" s="109"/>
      <c r="E199" s="109"/>
      <c r="F199" s="109"/>
      <c r="G199" s="109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3.5" customHeight="1">
      <c r="A200" s="100"/>
      <c r="B200" s="109"/>
      <c r="C200" s="109"/>
      <c r="D200" s="109"/>
      <c r="E200" s="109"/>
      <c r="F200" s="109"/>
      <c r="G200" s="109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3.5" customHeight="1">
      <c r="A201" s="100"/>
      <c r="B201" s="109"/>
      <c r="C201" s="109"/>
      <c r="D201" s="109"/>
      <c r="E201" s="109"/>
      <c r="F201" s="109"/>
      <c r="G201" s="109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3.5" customHeight="1">
      <c r="A202" s="100"/>
      <c r="B202" s="109"/>
      <c r="C202" s="109"/>
      <c r="D202" s="109"/>
      <c r="E202" s="109"/>
      <c r="F202" s="109"/>
      <c r="G202" s="109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3.5" customHeight="1">
      <c r="A203" s="100"/>
      <c r="B203" s="109"/>
      <c r="C203" s="109"/>
      <c r="D203" s="109"/>
      <c r="E203" s="109"/>
      <c r="F203" s="109"/>
      <c r="G203" s="109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3.5" customHeight="1">
      <c r="A204" s="100"/>
      <c r="B204" s="109"/>
      <c r="C204" s="109"/>
      <c r="D204" s="109"/>
      <c r="E204" s="109"/>
      <c r="F204" s="109"/>
      <c r="G204" s="109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3.5" customHeight="1">
      <c r="A205" s="100"/>
      <c r="B205" s="109"/>
      <c r="C205" s="109"/>
      <c r="D205" s="109"/>
      <c r="E205" s="109"/>
      <c r="F205" s="109"/>
      <c r="G205" s="109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3.5" customHeight="1">
      <c r="A206" s="100"/>
      <c r="B206" s="109"/>
      <c r="C206" s="109"/>
      <c r="D206" s="109"/>
      <c r="E206" s="109"/>
      <c r="F206" s="109"/>
      <c r="G206" s="109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3.5" customHeight="1">
      <c r="A207" s="100"/>
      <c r="B207" s="109"/>
      <c r="C207" s="109"/>
      <c r="D207" s="109"/>
      <c r="E207" s="109"/>
      <c r="F207" s="109"/>
      <c r="G207" s="109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3.5" customHeight="1">
      <c r="A208" s="100"/>
      <c r="B208" s="109"/>
      <c r="C208" s="109"/>
      <c r="D208" s="109"/>
      <c r="E208" s="109"/>
      <c r="F208" s="109"/>
      <c r="G208" s="109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3.5" customHeight="1">
      <c r="A209" s="100"/>
      <c r="B209" s="109"/>
      <c r="C209" s="109"/>
      <c r="D209" s="109"/>
      <c r="E209" s="109"/>
      <c r="F209" s="109"/>
      <c r="G209" s="109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3.5" customHeight="1">
      <c r="A210" s="100"/>
      <c r="B210" s="109"/>
      <c r="C210" s="109"/>
      <c r="D210" s="109"/>
      <c r="E210" s="109"/>
      <c r="F210" s="109"/>
      <c r="G210" s="109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3.5" customHeight="1">
      <c r="A211" s="100"/>
      <c r="B211" s="109"/>
      <c r="C211" s="109"/>
      <c r="D211" s="109"/>
      <c r="E211" s="109"/>
      <c r="F211" s="109"/>
      <c r="G211" s="109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3.5" customHeight="1">
      <c r="A212" s="100"/>
      <c r="B212" s="109"/>
      <c r="C212" s="109"/>
      <c r="D212" s="109"/>
      <c r="E212" s="109"/>
      <c r="F212" s="109"/>
      <c r="G212" s="109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3.5" customHeight="1">
      <c r="A213" s="100"/>
      <c r="B213" s="109"/>
      <c r="C213" s="109"/>
      <c r="D213" s="109"/>
      <c r="E213" s="109"/>
      <c r="F213" s="109"/>
      <c r="G213" s="109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3.5" customHeight="1">
      <c r="A214" s="100"/>
      <c r="B214" s="109"/>
      <c r="C214" s="109"/>
      <c r="D214" s="109"/>
      <c r="E214" s="109"/>
      <c r="F214" s="109"/>
      <c r="G214" s="109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3.5" customHeight="1">
      <c r="A215" s="100"/>
      <c r="B215" s="109"/>
      <c r="C215" s="109"/>
      <c r="D215" s="109"/>
      <c r="E215" s="109"/>
      <c r="F215" s="109"/>
      <c r="G215" s="109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3.5" customHeight="1">
      <c r="A216" s="100"/>
      <c r="B216" s="109"/>
      <c r="C216" s="109"/>
      <c r="D216" s="109"/>
      <c r="E216" s="109"/>
      <c r="F216" s="109"/>
      <c r="G216" s="109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3.5" customHeight="1">
      <c r="A217" s="100"/>
      <c r="B217" s="109"/>
      <c r="C217" s="109"/>
      <c r="D217" s="109"/>
      <c r="E217" s="109"/>
      <c r="F217" s="109"/>
      <c r="G217" s="109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3.5" customHeight="1">
      <c r="A218" s="100"/>
      <c r="B218" s="109"/>
      <c r="C218" s="109"/>
      <c r="D218" s="109"/>
      <c r="E218" s="109"/>
      <c r="F218" s="109"/>
      <c r="G218" s="109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3.5" customHeight="1">
      <c r="A219" s="100"/>
      <c r="B219" s="109"/>
      <c r="C219" s="109"/>
      <c r="D219" s="109"/>
      <c r="E219" s="109"/>
      <c r="F219" s="109"/>
      <c r="G219" s="109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3.5" customHeight="1">
      <c r="A220" s="100"/>
      <c r="B220" s="109"/>
      <c r="C220" s="109"/>
      <c r="D220" s="109"/>
      <c r="E220" s="109"/>
      <c r="F220" s="109"/>
      <c r="G220" s="109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3.5" customHeight="1">
      <c r="A221" s="100"/>
      <c r="B221" s="109"/>
      <c r="C221" s="109"/>
      <c r="D221" s="109"/>
      <c r="E221" s="109"/>
      <c r="F221" s="109"/>
      <c r="G221" s="109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3.5" customHeight="1">
      <c r="A222" s="100"/>
      <c r="B222" s="109"/>
      <c r="C222" s="109"/>
      <c r="D222" s="109"/>
      <c r="E222" s="109"/>
      <c r="F222" s="109"/>
      <c r="G222" s="109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3.5" customHeight="1">
      <c r="A223" s="100"/>
      <c r="B223" s="109"/>
      <c r="C223" s="109"/>
      <c r="D223" s="109"/>
      <c r="E223" s="109"/>
      <c r="F223" s="109"/>
      <c r="G223" s="109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3.5" customHeight="1">
      <c r="A224" s="100"/>
      <c r="B224" s="109"/>
      <c r="C224" s="109"/>
      <c r="D224" s="109"/>
      <c r="E224" s="109"/>
      <c r="F224" s="109"/>
      <c r="G224" s="109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3.5" customHeight="1">
      <c r="A225" s="100"/>
      <c r="B225" s="109"/>
      <c r="C225" s="109"/>
      <c r="D225" s="109"/>
      <c r="E225" s="109"/>
      <c r="F225" s="109"/>
      <c r="G225" s="109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3.5" customHeight="1">
      <c r="A226" s="100"/>
      <c r="B226" s="109"/>
      <c r="C226" s="109"/>
      <c r="D226" s="109"/>
      <c r="E226" s="109"/>
      <c r="F226" s="109"/>
      <c r="G226" s="109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3.5" customHeight="1">
      <c r="A227" s="100"/>
      <c r="B227" s="109"/>
      <c r="C227" s="109"/>
      <c r="D227" s="109"/>
      <c r="E227" s="109"/>
      <c r="F227" s="109"/>
      <c r="G227" s="109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3.5" customHeight="1">
      <c r="A228" s="100"/>
      <c r="B228" s="109"/>
      <c r="C228" s="109"/>
      <c r="D228" s="109"/>
      <c r="E228" s="109"/>
      <c r="F228" s="109"/>
      <c r="G228" s="109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3.5" customHeight="1">
      <c r="A229" s="100"/>
      <c r="B229" s="109"/>
      <c r="C229" s="109"/>
      <c r="D229" s="109"/>
      <c r="E229" s="109"/>
      <c r="F229" s="109"/>
      <c r="G229" s="109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3.5" customHeight="1">
      <c r="A230" s="100"/>
      <c r="B230" s="109"/>
      <c r="C230" s="109"/>
      <c r="D230" s="109"/>
      <c r="E230" s="109"/>
      <c r="F230" s="109"/>
      <c r="G230" s="109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3.5" customHeight="1">
      <c r="A231" s="100"/>
      <c r="B231" s="109"/>
      <c r="C231" s="109"/>
      <c r="D231" s="109"/>
      <c r="E231" s="109"/>
      <c r="F231" s="109"/>
      <c r="G231" s="109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3.5" customHeight="1">
      <c r="A232" s="100"/>
      <c r="B232" s="109"/>
      <c r="C232" s="109"/>
      <c r="D232" s="109"/>
      <c r="E232" s="109"/>
      <c r="F232" s="109"/>
      <c r="G232" s="109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3.5" customHeight="1">
      <c r="A233" s="100"/>
      <c r="B233" s="109"/>
      <c r="C233" s="109"/>
      <c r="D233" s="109"/>
      <c r="E233" s="109"/>
      <c r="F233" s="109"/>
      <c r="G233" s="109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3.5" customHeight="1">
      <c r="A234" s="100"/>
      <c r="B234" s="109"/>
      <c r="C234" s="109"/>
      <c r="D234" s="109"/>
      <c r="E234" s="109"/>
      <c r="F234" s="109"/>
      <c r="G234" s="109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3.5" customHeight="1">
      <c r="A235" s="100"/>
      <c r="B235" s="109"/>
      <c r="C235" s="109"/>
      <c r="D235" s="109"/>
      <c r="E235" s="109"/>
      <c r="F235" s="109"/>
      <c r="G235" s="109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3.5" customHeight="1">
      <c r="A236" s="100"/>
      <c r="B236" s="109"/>
      <c r="C236" s="109"/>
      <c r="D236" s="109"/>
      <c r="E236" s="109"/>
      <c r="F236" s="109"/>
      <c r="G236" s="109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3.5" customHeight="1">
      <c r="A237" s="100"/>
      <c r="B237" s="109"/>
      <c r="C237" s="109"/>
      <c r="D237" s="109"/>
      <c r="E237" s="109"/>
      <c r="F237" s="109"/>
      <c r="G237" s="109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3.5" customHeight="1">
      <c r="A238" s="100"/>
      <c r="B238" s="109"/>
      <c r="C238" s="109"/>
      <c r="D238" s="109"/>
      <c r="E238" s="109"/>
      <c r="F238" s="109"/>
      <c r="G238" s="109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3.5" customHeight="1">
      <c r="A239" s="100"/>
      <c r="B239" s="109"/>
      <c r="C239" s="109"/>
      <c r="D239" s="109"/>
      <c r="E239" s="109"/>
      <c r="F239" s="109"/>
      <c r="G239" s="109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3.5" customHeight="1">
      <c r="A240" s="100"/>
      <c r="B240" s="109"/>
      <c r="C240" s="109"/>
      <c r="D240" s="109"/>
      <c r="E240" s="109"/>
      <c r="F240" s="109"/>
      <c r="G240" s="109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3.5" customHeight="1">
      <c r="A241" s="100"/>
      <c r="B241" s="109"/>
      <c r="C241" s="109"/>
      <c r="D241" s="109"/>
      <c r="E241" s="109"/>
      <c r="F241" s="109"/>
      <c r="G241" s="109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3.5" customHeight="1">
      <c r="A242" s="100"/>
      <c r="B242" s="109"/>
      <c r="C242" s="109"/>
      <c r="D242" s="109"/>
      <c r="E242" s="109"/>
      <c r="F242" s="109"/>
      <c r="G242" s="109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3.5" customHeight="1">
      <c r="A243" s="100"/>
      <c r="B243" s="109"/>
      <c r="C243" s="109"/>
      <c r="D243" s="109"/>
      <c r="E243" s="109"/>
      <c r="F243" s="109"/>
      <c r="G243" s="109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3.5" customHeight="1">
      <c r="A244" s="100"/>
      <c r="B244" s="109"/>
      <c r="C244" s="109"/>
      <c r="D244" s="109"/>
      <c r="E244" s="109"/>
      <c r="F244" s="109"/>
      <c r="G244" s="109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3.5" customHeight="1">
      <c r="A245" s="100"/>
      <c r="B245" s="109"/>
      <c r="C245" s="109"/>
      <c r="D245" s="109"/>
      <c r="E245" s="109"/>
      <c r="F245" s="109"/>
      <c r="G245" s="109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3.5" customHeight="1">
      <c r="A246" s="100"/>
      <c r="B246" s="109"/>
      <c r="C246" s="109"/>
      <c r="D246" s="109"/>
      <c r="E246" s="109"/>
      <c r="F246" s="109"/>
      <c r="G246" s="109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3.5" customHeight="1">
      <c r="A247" s="100"/>
      <c r="B247" s="109"/>
      <c r="C247" s="109"/>
      <c r="D247" s="109"/>
      <c r="E247" s="109"/>
      <c r="F247" s="109"/>
      <c r="G247" s="109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3.5" customHeight="1">
      <c r="A248" s="100"/>
      <c r="B248" s="109"/>
      <c r="C248" s="109"/>
      <c r="D248" s="109"/>
      <c r="E248" s="109"/>
      <c r="F248" s="109"/>
      <c r="G248" s="109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3.5" customHeight="1">
      <c r="A249" s="100"/>
      <c r="B249" s="109"/>
      <c r="C249" s="109"/>
      <c r="D249" s="109"/>
      <c r="E249" s="109"/>
      <c r="F249" s="109"/>
      <c r="G249" s="109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3.5" customHeight="1">
      <c r="A250" s="100"/>
      <c r="B250" s="109"/>
      <c r="C250" s="109"/>
      <c r="D250" s="109"/>
      <c r="E250" s="109"/>
      <c r="F250" s="109"/>
      <c r="G250" s="109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3.5" customHeight="1">
      <c r="A251" s="100"/>
      <c r="B251" s="109"/>
      <c r="C251" s="109"/>
      <c r="D251" s="109"/>
      <c r="E251" s="109"/>
      <c r="F251" s="109"/>
      <c r="G251" s="109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3.5" customHeight="1">
      <c r="A252" s="100"/>
      <c r="B252" s="109"/>
      <c r="C252" s="109"/>
      <c r="D252" s="109"/>
      <c r="E252" s="109"/>
      <c r="F252" s="109"/>
      <c r="G252" s="109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3.5" customHeight="1">
      <c r="A253" s="100"/>
      <c r="B253" s="109"/>
      <c r="C253" s="109"/>
      <c r="D253" s="109"/>
      <c r="E253" s="109"/>
      <c r="F253" s="109"/>
      <c r="G253" s="109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3.5" customHeight="1">
      <c r="A254" s="100"/>
      <c r="B254" s="109"/>
      <c r="C254" s="109"/>
      <c r="D254" s="109"/>
      <c r="E254" s="109"/>
      <c r="F254" s="109"/>
      <c r="G254" s="109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3.5" customHeight="1">
      <c r="A255" s="100"/>
      <c r="B255" s="109"/>
      <c r="C255" s="109"/>
      <c r="D255" s="109"/>
      <c r="E255" s="109"/>
      <c r="F255" s="109"/>
      <c r="G255" s="109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3.5" customHeight="1">
      <c r="A256" s="100"/>
      <c r="B256" s="109"/>
      <c r="C256" s="109"/>
      <c r="D256" s="109"/>
      <c r="E256" s="109"/>
      <c r="F256" s="109"/>
      <c r="G256" s="109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3.5" customHeight="1">
      <c r="A257" s="100"/>
      <c r="B257" s="109"/>
      <c r="C257" s="109"/>
      <c r="D257" s="109"/>
      <c r="E257" s="109"/>
      <c r="F257" s="109"/>
      <c r="G257" s="109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3.5" customHeight="1">
      <c r="A258" s="100"/>
      <c r="B258" s="109"/>
      <c r="C258" s="109"/>
      <c r="D258" s="109"/>
      <c r="E258" s="109"/>
      <c r="F258" s="109"/>
      <c r="G258" s="109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3.5" customHeight="1">
      <c r="A259" s="100"/>
      <c r="B259" s="109"/>
      <c r="C259" s="109"/>
      <c r="D259" s="109"/>
      <c r="E259" s="109"/>
      <c r="F259" s="109"/>
      <c r="G259" s="109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3.5" customHeight="1">
      <c r="A260" s="100"/>
      <c r="B260" s="109"/>
      <c r="C260" s="109"/>
      <c r="D260" s="109"/>
      <c r="E260" s="109"/>
      <c r="F260" s="109"/>
      <c r="G260" s="109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3.5" customHeight="1">
      <c r="A261" s="100"/>
      <c r="B261" s="109"/>
      <c r="C261" s="109"/>
      <c r="D261" s="109"/>
      <c r="E261" s="109"/>
      <c r="F261" s="109"/>
      <c r="G261" s="109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3.5" customHeight="1">
      <c r="A262" s="100"/>
      <c r="B262" s="109"/>
      <c r="C262" s="109"/>
      <c r="D262" s="109"/>
      <c r="E262" s="109"/>
      <c r="F262" s="109"/>
      <c r="G262" s="109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3.5" customHeight="1">
      <c r="A263" s="100"/>
      <c r="B263" s="109"/>
      <c r="C263" s="109"/>
      <c r="D263" s="109"/>
      <c r="E263" s="109"/>
      <c r="F263" s="109"/>
      <c r="G263" s="109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3.5" customHeight="1">
      <c r="A264" s="100"/>
      <c r="B264" s="109"/>
      <c r="C264" s="109"/>
      <c r="D264" s="109"/>
      <c r="E264" s="109"/>
      <c r="F264" s="109"/>
      <c r="G264" s="109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3.5" customHeight="1">
      <c r="A265" s="100"/>
      <c r="B265" s="109"/>
      <c r="C265" s="109"/>
      <c r="D265" s="109"/>
      <c r="E265" s="109"/>
      <c r="F265" s="109"/>
      <c r="G265" s="109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3.5" customHeight="1">
      <c r="A266" s="100"/>
      <c r="B266" s="109"/>
      <c r="C266" s="109"/>
      <c r="D266" s="109"/>
      <c r="E266" s="109"/>
      <c r="F266" s="109"/>
      <c r="G266" s="109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3.5" customHeight="1">
      <c r="A267" s="100"/>
      <c r="B267" s="109"/>
      <c r="C267" s="109"/>
      <c r="D267" s="109"/>
      <c r="E267" s="109"/>
      <c r="F267" s="109"/>
      <c r="G267" s="109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3.5" customHeight="1">
      <c r="A268" s="100"/>
      <c r="B268" s="109"/>
      <c r="C268" s="109"/>
      <c r="D268" s="109"/>
      <c r="E268" s="109"/>
      <c r="F268" s="109"/>
      <c r="G268" s="109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3.5" customHeight="1">
      <c r="A269" s="100"/>
      <c r="B269" s="109"/>
      <c r="C269" s="109"/>
      <c r="D269" s="109"/>
      <c r="E269" s="109"/>
      <c r="F269" s="109"/>
      <c r="G269" s="109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3.5" customHeight="1">
      <c r="A270" s="100"/>
      <c r="B270" s="109"/>
      <c r="C270" s="109"/>
      <c r="D270" s="109"/>
      <c r="E270" s="109"/>
      <c r="F270" s="109"/>
      <c r="G270" s="109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3.5" customHeight="1">
      <c r="A271" s="100"/>
      <c r="B271" s="109"/>
      <c r="C271" s="109"/>
      <c r="D271" s="109"/>
      <c r="E271" s="109"/>
      <c r="F271" s="109"/>
      <c r="G271" s="109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3.5" customHeight="1">
      <c r="A272" s="100"/>
      <c r="B272" s="109"/>
      <c r="C272" s="109"/>
      <c r="D272" s="109"/>
      <c r="E272" s="109"/>
      <c r="F272" s="109"/>
      <c r="G272" s="109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3.5" customHeight="1">
      <c r="A273" s="100"/>
      <c r="B273" s="109"/>
      <c r="C273" s="109"/>
      <c r="D273" s="109"/>
      <c r="E273" s="109"/>
      <c r="F273" s="109"/>
      <c r="G273" s="109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3.5" customHeight="1">
      <c r="A274" s="100"/>
      <c r="B274" s="109"/>
      <c r="C274" s="109"/>
      <c r="D274" s="109"/>
      <c r="E274" s="109"/>
      <c r="F274" s="109"/>
      <c r="G274" s="109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3.5" customHeight="1">
      <c r="A275" s="100"/>
      <c r="B275" s="109"/>
      <c r="C275" s="109"/>
      <c r="D275" s="109"/>
      <c r="E275" s="109"/>
      <c r="F275" s="109"/>
      <c r="G275" s="109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3.5" customHeight="1">
      <c r="A276" s="100"/>
      <c r="B276" s="109"/>
      <c r="C276" s="109"/>
      <c r="D276" s="109"/>
      <c r="E276" s="109"/>
      <c r="F276" s="109"/>
      <c r="G276" s="109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3.5" customHeight="1">
      <c r="A277" s="100"/>
      <c r="B277" s="109"/>
      <c r="C277" s="109"/>
      <c r="D277" s="109"/>
      <c r="E277" s="109"/>
      <c r="F277" s="109"/>
      <c r="G277" s="109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3.5" customHeight="1">
      <c r="A278" s="100"/>
      <c r="B278" s="109"/>
      <c r="C278" s="109"/>
      <c r="D278" s="109"/>
      <c r="E278" s="109"/>
      <c r="F278" s="109"/>
      <c r="G278" s="109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3.5" customHeight="1">
      <c r="A279" s="100"/>
      <c r="B279" s="109"/>
      <c r="C279" s="109"/>
      <c r="D279" s="109"/>
      <c r="E279" s="109"/>
      <c r="F279" s="109"/>
      <c r="G279" s="109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3.5" customHeight="1">
      <c r="A280" s="100"/>
      <c r="B280" s="109"/>
      <c r="C280" s="109"/>
      <c r="D280" s="109"/>
      <c r="E280" s="109"/>
      <c r="F280" s="109"/>
      <c r="G280" s="109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3.5" customHeight="1">
      <c r="A281" s="100"/>
      <c r="B281" s="109"/>
      <c r="C281" s="109"/>
      <c r="D281" s="109"/>
      <c r="E281" s="109"/>
      <c r="F281" s="109"/>
      <c r="G281" s="109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3.5" customHeight="1">
      <c r="A282" s="100"/>
      <c r="B282" s="109"/>
      <c r="C282" s="109"/>
      <c r="D282" s="109"/>
      <c r="E282" s="109"/>
      <c r="F282" s="109"/>
      <c r="G282" s="109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3.5" customHeight="1">
      <c r="A283" s="100"/>
      <c r="B283" s="109"/>
      <c r="C283" s="109"/>
      <c r="D283" s="109"/>
      <c r="E283" s="109"/>
      <c r="F283" s="109"/>
      <c r="G283" s="109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3.5" customHeight="1">
      <c r="A284" s="100"/>
      <c r="B284" s="109"/>
      <c r="C284" s="109"/>
      <c r="D284" s="109"/>
      <c r="E284" s="109"/>
      <c r="F284" s="109"/>
      <c r="G284" s="109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3.5" customHeight="1">
      <c r="A285" s="100"/>
      <c r="B285" s="109"/>
      <c r="C285" s="109"/>
      <c r="D285" s="109"/>
      <c r="E285" s="109"/>
      <c r="F285" s="109"/>
      <c r="G285" s="109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3.5" customHeight="1">
      <c r="A286" s="100"/>
      <c r="B286" s="109"/>
      <c r="C286" s="109"/>
      <c r="D286" s="109"/>
      <c r="E286" s="109"/>
      <c r="F286" s="109"/>
      <c r="G286" s="109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3.5" customHeight="1">
      <c r="A287" s="100"/>
      <c r="B287" s="109"/>
      <c r="C287" s="109"/>
      <c r="D287" s="109"/>
      <c r="E287" s="109"/>
      <c r="F287" s="109"/>
      <c r="G287" s="109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3.5" customHeight="1">
      <c r="A288" s="100"/>
      <c r="B288" s="109"/>
      <c r="C288" s="109"/>
      <c r="D288" s="109"/>
      <c r="E288" s="109"/>
      <c r="F288" s="109"/>
      <c r="G288" s="109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3.5" customHeight="1">
      <c r="A289" s="100"/>
      <c r="B289" s="109"/>
      <c r="C289" s="109"/>
      <c r="D289" s="109"/>
      <c r="E289" s="109"/>
      <c r="F289" s="109"/>
      <c r="G289" s="109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3.5" customHeight="1">
      <c r="A290" s="100"/>
      <c r="B290" s="109"/>
      <c r="C290" s="109"/>
      <c r="D290" s="109"/>
      <c r="E290" s="109"/>
      <c r="F290" s="109"/>
      <c r="G290" s="109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3.5" customHeight="1">
      <c r="A291" s="100"/>
      <c r="B291" s="109"/>
      <c r="C291" s="109"/>
      <c r="D291" s="109"/>
      <c r="E291" s="109"/>
      <c r="F291" s="109"/>
      <c r="G291" s="109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3.5" customHeight="1">
      <c r="A292" s="100"/>
      <c r="B292" s="109"/>
      <c r="C292" s="109"/>
      <c r="D292" s="109"/>
      <c r="E292" s="109"/>
      <c r="F292" s="109"/>
      <c r="G292" s="109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3.5" customHeight="1">
      <c r="A293" s="100"/>
      <c r="B293" s="109"/>
      <c r="C293" s="109"/>
      <c r="D293" s="109"/>
      <c r="E293" s="109"/>
      <c r="F293" s="109"/>
      <c r="G293" s="109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3.5" customHeight="1">
      <c r="A294" s="100"/>
      <c r="B294" s="109"/>
      <c r="C294" s="109"/>
      <c r="D294" s="109"/>
      <c r="E294" s="109"/>
      <c r="F294" s="109"/>
      <c r="G294" s="109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3.5" customHeight="1">
      <c r="A295" s="100"/>
      <c r="B295" s="109"/>
      <c r="C295" s="109"/>
      <c r="D295" s="109"/>
      <c r="E295" s="109"/>
      <c r="F295" s="109"/>
      <c r="G295" s="109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3.5" customHeight="1">
      <c r="A296" s="100"/>
      <c r="B296" s="109"/>
      <c r="C296" s="109"/>
      <c r="D296" s="109"/>
      <c r="E296" s="109"/>
      <c r="F296" s="109"/>
      <c r="G296" s="109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3.5" customHeight="1">
      <c r="A297" s="100"/>
      <c r="B297" s="109"/>
      <c r="C297" s="109"/>
      <c r="D297" s="109"/>
      <c r="E297" s="109"/>
      <c r="F297" s="109"/>
      <c r="G297" s="109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3.5" customHeight="1">
      <c r="A298" s="100"/>
      <c r="B298" s="109"/>
      <c r="C298" s="109"/>
      <c r="D298" s="109"/>
      <c r="E298" s="109"/>
      <c r="F298" s="109"/>
      <c r="G298" s="109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3.5" customHeight="1">
      <c r="A299" s="100"/>
      <c r="B299" s="109"/>
      <c r="C299" s="109"/>
      <c r="D299" s="109"/>
      <c r="E299" s="109"/>
      <c r="F299" s="109"/>
      <c r="G299" s="109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3.5" customHeight="1">
      <c r="A300" s="100"/>
      <c r="B300" s="109"/>
      <c r="C300" s="109"/>
      <c r="D300" s="109"/>
      <c r="E300" s="109"/>
      <c r="F300" s="109"/>
      <c r="G300" s="109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3.5" customHeight="1">
      <c r="A301" s="100"/>
      <c r="B301" s="109"/>
      <c r="C301" s="109"/>
      <c r="D301" s="109"/>
      <c r="E301" s="109"/>
      <c r="F301" s="109"/>
      <c r="G301" s="109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3.5" customHeight="1">
      <c r="A302" s="100"/>
      <c r="B302" s="109"/>
      <c r="C302" s="109"/>
      <c r="D302" s="109"/>
      <c r="E302" s="109"/>
      <c r="F302" s="109"/>
      <c r="G302" s="109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3.5" customHeight="1">
      <c r="A303" s="100"/>
      <c r="B303" s="109"/>
      <c r="C303" s="109"/>
      <c r="D303" s="109"/>
      <c r="E303" s="109"/>
      <c r="F303" s="109"/>
      <c r="G303" s="109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3.5" customHeight="1">
      <c r="A304" s="100"/>
      <c r="B304" s="109"/>
      <c r="C304" s="109"/>
      <c r="D304" s="109"/>
      <c r="E304" s="109"/>
      <c r="F304" s="109"/>
      <c r="G304" s="109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3.5" customHeight="1">
      <c r="A305" s="100"/>
      <c r="B305" s="109"/>
      <c r="C305" s="109"/>
      <c r="D305" s="109"/>
      <c r="E305" s="109"/>
      <c r="F305" s="109"/>
      <c r="G305" s="109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3.5" customHeight="1">
      <c r="A306" s="100"/>
      <c r="B306" s="109"/>
      <c r="C306" s="109"/>
      <c r="D306" s="109"/>
      <c r="E306" s="109"/>
      <c r="F306" s="109"/>
      <c r="G306" s="109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3.5" customHeight="1">
      <c r="A307" s="100"/>
      <c r="B307" s="109"/>
      <c r="C307" s="109"/>
      <c r="D307" s="109"/>
      <c r="E307" s="109"/>
      <c r="F307" s="109"/>
      <c r="G307" s="109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3.5" customHeight="1">
      <c r="A308" s="100"/>
      <c r="B308" s="109"/>
      <c r="C308" s="109"/>
      <c r="D308" s="109"/>
      <c r="E308" s="109"/>
      <c r="F308" s="109"/>
      <c r="G308" s="109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3.5" customHeight="1">
      <c r="A309" s="100"/>
      <c r="B309" s="109"/>
      <c r="C309" s="109"/>
      <c r="D309" s="109"/>
      <c r="E309" s="109"/>
      <c r="F309" s="109"/>
      <c r="G309" s="109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3.5" customHeight="1">
      <c r="A310" s="100"/>
      <c r="B310" s="109"/>
      <c r="C310" s="109"/>
      <c r="D310" s="109"/>
      <c r="E310" s="109"/>
      <c r="F310" s="109"/>
      <c r="G310" s="109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3.5" customHeight="1">
      <c r="A311" s="100"/>
      <c r="B311" s="109"/>
      <c r="C311" s="109"/>
      <c r="D311" s="109"/>
      <c r="E311" s="109"/>
      <c r="F311" s="109"/>
      <c r="G311" s="109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3.5" customHeight="1">
      <c r="A312" s="100"/>
      <c r="B312" s="109"/>
      <c r="C312" s="109"/>
      <c r="D312" s="109"/>
      <c r="E312" s="109"/>
      <c r="F312" s="109"/>
      <c r="G312" s="109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3.5" customHeight="1">
      <c r="A313" s="100"/>
      <c r="B313" s="109"/>
      <c r="C313" s="109"/>
      <c r="D313" s="109"/>
      <c r="E313" s="109"/>
      <c r="F313" s="109"/>
      <c r="G313" s="109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3.5" customHeight="1">
      <c r="A314" s="100"/>
      <c r="B314" s="109"/>
      <c r="C314" s="109"/>
      <c r="D314" s="109"/>
      <c r="E314" s="109"/>
      <c r="F314" s="109"/>
      <c r="G314" s="109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3.5" customHeight="1">
      <c r="A315" s="100"/>
      <c r="B315" s="109"/>
      <c r="C315" s="109"/>
      <c r="D315" s="109"/>
      <c r="E315" s="109"/>
      <c r="F315" s="109"/>
      <c r="G315" s="109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3.5" customHeight="1">
      <c r="A316" s="100"/>
      <c r="B316" s="109"/>
      <c r="C316" s="109"/>
      <c r="D316" s="109"/>
      <c r="E316" s="109"/>
      <c r="F316" s="109"/>
      <c r="G316" s="109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3.5" customHeight="1">
      <c r="A317" s="100"/>
      <c r="B317" s="109"/>
      <c r="C317" s="109"/>
      <c r="D317" s="109"/>
      <c r="E317" s="109"/>
      <c r="F317" s="109"/>
      <c r="G317" s="109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3.5" customHeight="1">
      <c r="A318" s="100"/>
      <c r="B318" s="109"/>
      <c r="C318" s="109"/>
      <c r="D318" s="109"/>
      <c r="E318" s="109"/>
      <c r="F318" s="109"/>
      <c r="G318" s="109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3.5" customHeight="1">
      <c r="A319" s="100"/>
      <c r="B319" s="109"/>
      <c r="C319" s="109"/>
      <c r="D319" s="109"/>
      <c r="E319" s="109"/>
      <c r="F319" s="109"/>
      <c r="G319" s="109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3.5" customHeight="1">
      <c r="A320" s="100"/>
      <c r="B320" s="109"/>
      <c r="C320" s="109"/>
      <c r="D320" s="109"/>
      <c r="E320" s="109"/>
      <c r="F320" s="109"/>
      <c r="G320" s="109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3.5" customHeight="1">
      <c r="A321" s="100"/>
      <c r="B321" s="109"/>
      <c r="C321" s="109"/>
      <c r="D321" s="109"/>
      <c r="E321" s="109"/>
      <c r="F321" s="109"/>
      <c r="G321" s="109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3.5" customHeight="1">
      <c r="A322" s="100"/>
      <c r="B322" s="109"/>
      <c r="C322" s="109"/>
      <c r="D322" s="109"/>
      <c r="E322" s="109"/>
      <c r="F322" s="109"/>
      <c r="G322" s="109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3.5" customHeight="1">
      <c r="A323" s="100"/>
      <c r="B323" s="109"/>
      <c r="C323" s="109"/>
      <c r="D323" s="109"/>
      <c r="E323" s="109"/>
      <c r="F323" s="109"/>
      <c r="G323" s="109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3.5" customHeight="1">
      <c r="A324" s="100"/>
      <c r="B324" s="109"/>
      <c r="C324" s="109"/>
      <c r="D324" s="109"/>
      <c r="E324" s="109"/>
      <c r="F324" s="109"/>
      <c r="G324" s="109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3.5" customHeight="1">
      <c r="A325" s="100"/>
      <c r="B325" s="109"/>
      <c r="C325" s="109"/>
      <c r="D325" s="109"/>
      <c r="E325" s="109"/>
      <c r="F325" s="109"/>
      <c r="G325" s="109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3.5" customHeight="1">
      <c r="A326" s="100"/>
      <c r="B326" s="109"/>
      <c r="C326" s="109"/>
      <c r="D326" s="109"/>
      <c r="E326" s="109"/>
      <c r="F326" s="109"/>
      <c r="G326" s="109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3.5" customHeight="1">
      <c r="A327" s="100"/>
      <c r="B327" s="109"/>
      <c r="C327" s="109"/>
      <c r="D327" s="109"/>
      <c r="E327" s="109"/>
      <c r="F327" s="109"/>
      <c r="G327" s="109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3.5" customHeight="1">
      <c r="A328" s="100"/>
      <c r="B328" s="109"/>
      <c r="C328" s="109"/>
      <c r="D328" s="109"/>
      <c r="E328" s="109"/>
      <c r="F328" s="109"/>
      <c r="G328" s="109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3.5" customHeight="1">
      <c r="A329" s="100"/>
      <c r="B329" s="109"/>
      <c r="C329" s="109"/>
      <c r="D329" s="109"/>
      <c r="E329" s="109"/>
      <c r="F329" s="109"/>
      <c r="G329" s="109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3.5" customHeight="1">
      <c r="A330" s="100"/>
      <c r="B330" s="109"/>
      <c r="C330" s="109"/>
      <c r="D330" s="109"/>
      <c r="E330" s="109"/>
      <c r="F330" s="109"/>
      <c r="G330" s="109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3.5" customHeight="1">
      <c r="A331" s="100"/>
      <c r="B331" s="109"/>
      <c r="C331" s="109"/>
      <c r="D331" s="109"/>
      <c r="E331" s="109"/>
      <c r="F331" s="109"/>
      <c r="G331" s="109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3.5" customHeight="1">
      <c r="A332" s="100"/>
      <c r="B332" s="109"/>
      <c r="C332" s="109"/>
      <c r="D332" s="109"/>
      <c r="E332" s="109"/>
      <c r="F332" s="109"/>
      <c r="G332" s="109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3.5" customHeight="1">
      <c r="A333" s="100"/>
      <c r="B333" s="109"/>
      <c r="C333" s="109"/>
      <c r="D333" s="109"/>
      <c r="E333" s="109"/>
      <c r="F333" s="109"/>
      <c r="G333" s="109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3.5" customHeight="1">
      <c r="A334" s="100"/>
      <c r="B334" s="109"/>
      <c r="C334" s="109"/>
      <c r="D334" s="109"/>
      <c r="E334" s="109"/>
      <c r="F334" s="109"/>
      <c r="G334" s="109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3.5" customHeight="1">
      <c r="A335" s="100"/>
      <c r="B335" s="109"/>
      <c r="C335" s="109"/>
      <c r="D335" s="109"/>
      <c r="E335" s="109"/>
      <c r="F335" s="109"/>
      <c r="G335" s="109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3.5" customHeight="1">
      <c r="A336" s="100"/>
      <c r="B336" s="109"/>
      <c r="C336" s="109"/>
      <c r="D336" s="109"/>
      <c r="E336" s="109"/>
      <c r="F336" s="109"/>
      <c r="G336" s="109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3.5" customHeight="1">
      <c r="A337" s="100"/>
      <c r="B337" s="109"/>
      <c r="C337" s="109"/>
      <c r="D337" s="109"/>
      <c r="E337" s="109"/>
      <c r="F337" s="109"/>
      <c r="G337" s="109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3.5" customHeight="1">
      <c r="A338" s="100"/>
      <c r="B338" s="109"/>
      <c r="C338" s="109"/>
      <c r="D338" s="109"/>
      <c r="E338" s="109"/>
      <c r="F338" s="109"/>
      <c r="G338" s="109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3.5" customHeight="1">
      <c r="A339" s="100"/>
      <c r="B339" s="109"/>
      <c r="C339" s="109"/>
      <c r="D339" s="109"/>
      <c r="E339" s="109"/>
      <c r="F339" s="109"/>
      <c r="G339" s="109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3.5" customHeight="1">
      <c r="A340" s="100"/>
      <c r="B340" s="109"/>
      <c r="C340" s="109"/>
      <c r="D340" s="109"/>
      <c r="E340" s="109"/>
      <c r="F340" s="109"/>
      <c r="G340" s="109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3.5" customHeight="1">
      <c r="A341" s="100"/>
      <c r="B341" s="109"/>
      <c r="C341" s="109"/>
      <c r="D341" s="109"/>
      <c r="E341" s="109"/>
      <c r="F341" s="109"/>
      <c r="G341" s="109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3.5" customHeight="1">
      <c r="A342" s="100"/>
      <c r="B342" s="109"/>
      <c r="C342" s="109"/>
      <c r="D342" s="109"/>
      <c r="E342" s="109"/>
      <c r="F342" s="109"/>
      <c r="G342" s="109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3.5" customHeight="1">
      <c r="A343" s="100"/>
      <c r="B343" s="109"/>
      <c r="C343" s="109"/>
      <c r="D343" s="109"/>
      <c r="E343" s="109"/>
      <c r="F343" s="109"/>
      <c r="G343" s="109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3.5" customHeight="1">
      <c r="A344" s="100"/>
      <c r="B344" s="109"/>
      <c r="C344" s="109"/>
      <c r="D344" s="109"/>
      <c r="E344" s="109"/>
      <c r="F344" s="109"/>
      <c r="G344" s="109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3.5" customHeight="1">
      <c r="A345" s="100"/>
      <c r="B345" s="109"/>
      <c r="C345" s="109"/>
      <c r="D345" s="109"/>
      <c r="E345" s="109"/>
      <c r="F345" s="109"/>
      <c r="G345" s="109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3.5" customHeight="1">
      <c r="A346" s="100"/>
      <c r="B346" s="109"/>
      <c r="C346" s="109"/>
      <c r="D346" s="109"/>
      <c r="E346" s="109"/>
      <c r="F346" s="109"/>
      <c r="G346" s="109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3.5" customHeight="1">
      <c r="A347" s="100"/>
      <c r="B347" s="109"/>
      <c r="C347" s="109"/>
      <c r="D347" s="109"/>
      <c r="E347" s="109"/>
      <c r="F347" s="109"/>
      <c r="G347" s="109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3.5" customHeight="1">
      <c r="A348" s="100"/>
      <c r="B348" s="109"/>
      <c r="C348" s="109"/>
      <c r="D348" s="109"/>
      <c r="E348" s="109"/>
      <c r="F348" s="109"/>
      <c r="G348" s="109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3.5" customHeight="1">
      <c r="A349" s="100"/>
      <c r="B349" s="109"/>
      <c r="C349" s="109"/>
      <c r="D349" s="109"/>
      <c r="E349" s="109"/>
      <c r="F349" s="109"/>
      <c r="G349" s="109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3.5" customHeight="1">
      <c r="A350" s="100"/>
      <c r="B350" s="109"/>
      <c r="C350" s="109"/>
      <c r="D350" s="109"/>
      <c r="E350" s="109"/>
      <c r="F350" s="109"/>
      <c r="G350" s="109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3.5" customHeight="1">
      <c r="A351" s="100"/>
      <c r="B351" s="109"/>
      <c r="C351" s="109"/>
      <c r="D351" s="109"/>
      <c r="E351" s="109"/>
      <c r="F351" s="109"/>
      <c r="G351" s="109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3.5" customHeight="1">
      <c r="A352" s="100"/>
      <c r="B352" s="109"/>
      <c r="C352" s="109"/>
      <c r="D352" s="109"/>
      <c r="E352" s="109"/>
      <c r="F352" s="109"/>
      <c r="G352" s="109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3.5" customHeight="1">
      <c r="A353" s="100"/>
      <c r="B353" s="109"/>
      <c r="C353" s="109"/>
      <c r="D353" s="109"/>
      <c r="E353" s="109"/>
      <c r="F353" s="109"/>
      <c r="G353" s="109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3.5" customHeight="1">
      <c r="A354" s="100"/>
      <c r="B354" s="109"/>
      <c r="C354" s="109"/>
      <c r="D354" s="109"/>
      <c r="E354" s="109"/>
      <c r="F354" s="109"/>
      <c r="G354" s="109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3.5" customHeight="1">
      <c r="A355" s="100"/>
      <c r="B355" s="109"/>
      <c r="C355" s="109"/>
      <c r="D355" s="109"/>
      <c r="E355" s="109"/>
      <c r="F355" s="109"/>
      <c r="G355" s="109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3.5" customHeight="1">
      <c r="A356" s="100"/>
      <c r="B356" s="109"/>
      <c r="C356" s="109"/>
      <c r="D356" s="109"/>
      <c r="E356" s="109"/>
      <c r="F356" s="109"/>
      <c r="G356" s="109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3.5" customHeight="1">
      <c r="A357" s="100"/>
      <c r="B357" s="109"/>
      <c r="C357" s="109"/>
      <c r="D357" s="109"/>
      <c r="E357" s="109"/>
      <c r="F357" s="109"/>
      <c r="G357" s="109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3.5" customHeight="1">
      <c r="A358" s="100"/>
      <c r="B358" s="109"/>
      <c r="C358" s="109"/>
      <c r="D358" s="109"/>
      <c r="E358" s="109"/>
      <c r="F358" s="109"/>
      <c r="G358" s="109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3.5" customHeight="1">
      <c r="A359" s="100"/>
      <c r="B359" s="109"/>
      <c r="C359" s="109"/>
      <c r="D359" s="109"/>
      <c r="E359" s="109"/>
      <c r="F359" s="109"/>
      <c r="G359" s="109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3.5" customHeight="1">
      <c r="A360" s="100"/>
      <c r="B360" s="109"/>
      <c r="C360" s="109"/>
      <c r="D360" s="109"/>
      <c r="E360" s="109"/>
      <c r="F360" s="109"/>
      <c r="G360" s="109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3.5" customHeight="1">
      <c r="A361" s="100"/>
      <c r="B361" s="109"/>
      <c r="C361" s="109"/>
      <c r="D361" s="109"/>
      <c r="E361" s="109"/>
      <c r="F361" s="109"/>
      <c r="G361" s="109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3.5" customHeight="1">
      <c r="A362" s="100"/>
      <c r="B362" s="109"/>
      <c r="C362" s="109"/>
      <c r="D362" s="109"/>
      <c r="E362" s="109"/>
      <c r="F362" s="109"/>
      <c r="G362" s="109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3.5" customHeight="1">
      <c r="A363" s="100"/>
      <c r="B363" s="109"/>
      <c r="C363" s="109"/>
      <c r="D363" s="109"/>
      <c r="E363" s="109"/>
      <c r="F363" s="109"/>
      <c r="G363" s="109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3.5" customHeight="1">
      <c r="A364" s="100"/>
      <c r="B364" s="109"/>
      <c r="C364" s="109"/>
      <c r="D364" s="109"/>
      <c r="E364" s="109"/>
      <c r="F364" s="109"/>
      <c r="G364" s="109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3.5" customHeight="1">
      <c r="A365" s="100"/>
      <c r="B365" s="109"/>
      <c r="C365" s="109"/>
      <c r="D365" s="109"/>
      <c r="E365" s="109"/>
      <c r="F365" s="109"/>
      <c r="G365" s="109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3.5" customHeight="1">
      <c r="A366" s="100"/>
      <c r="B366" s="109"/>
      <c r="C366" s="109"/>
      <c r="D366" s="109"/>
      <c r="E366" s="109"/>
      <c r="F366" s="109"/>
      <c r="G366" s="109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3.5" customHeight="1">
      <c r="A367" s="100"/>
      <c r="B367" s="109"/>
      <c r="C367" s="109"/>
      <c r="D367" s="109"/>
      <c r="E367" s="109"/>
      <c r="F367" s="109"/>
      <c r="G367" s="109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3.5" customHeight="1">
      <c r="A368" s="100"/>
      <c r="B368" s="109"/>
      <c r="C368" s="109"/>
      <c r="D368" s="109"/>
      <c r="E368" s="109"/>
      <c r="F368" s="109"/>
      <c r="G368" s="109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3.5" customHeight="1">
      <c r="A369" s="100"/>
      <c r="B369" s="109"/>
      <c r="C369" s="109"/>
      <c r="D369" s="109"/>
      <c r="E369" s="109"/>
      <c r="F369" s="109"/>
      <c r="G369" s="109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3.5" customHeight="1">
      <c r="A370" s="100"/>
      <c r="B370" s="109"/>
      <c r="C370" s="109"/>
      <c r="D370" s="109"/>
      <c r="E370" s="109"/>
      <c r="F370" s="109"/>
      <c r="G370" s="109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3.5" customHeight="1">
      <c r="A371" s="100"/>
      <c r="B371" s="109"/>
      <c r="C371" s="109"/>
      <c r="D371" s="109"/>
      <c r="E371" s="109"/>
      <c r="F371" s="109"/>
      <c r="G371" s="109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3.5" customHeight="1">
      <c r="A372" s="100"/>
      <c r="B372" s="109"/>
      <c r="C372" s="109"/>
      <c r="D372" s="109"/>
      <c r="E372" s="109"/>
      <c r="F372" s="109"/>
      <c r="G372" s="109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3.5" customHeight="1">
      <c r="A373" s="100"/>
      <c r="B373" s="109"/>
      <c r="C373" s="109"/>
      <c r="D373" s="109"/>
      <c r="E373" s="109"/>
      <c r="F373" s="109"/>
      <c r="G373" s="109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3.5" customHeight="1">
      <c r="A374" s="100"/>
      <c r="B374" s="109"/>
      <c r="C374" s="109"/>
      <c r="D374" s="109"/>
      <c r="E374" s="109"/>
      <c r="F374" s="109"/>
      <c r="G374" s="109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3.5" customHeight="1">
      <c r="A375" s="100"/>
      <c r="B375" s="109"/>
      <c r="C375" s="109"/>
      <c r="D375" s="109"/>
      <c r="E375" s="109"/>
      <c r="F375" s="109"/>
      <c r="G375" s="109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3.5" customHeight="1">
      <c r="A376" s="100"/>
      <c r="B376" s="109"/>
      <c r="C376" s="109"/>
      <c r="D376" s="109"/>
      <c r="E376" s="109"/>
      <c r="F376" s="109"/>
      <c r="G376" s="109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3.5" customHeight="1">
      <c r="A377" s="100"/>
      <c r="B377" s="109"/>
      <c r="C377" s="109"/>
      <c r="D377" s="109"/>
      <c r="E377" s="109"/>
      <c r="F377" s="109"/>
      <c r="G377" s="109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3.5" customHeight="1">
      <c r="A378" s="100"/>
      <c r="B378" s="109"/>
      <c r="C378" s="109"/>
      <c r="D378" s="109"/>
      <c r="E378" s="109"/>
      <c r="F378" s="109"/>
      <c r="G378" s="109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3.5" customHeight="1">
      <c r="A379" s="100"/>
      <c r="B379" s="109"/>
      <c r="C379" s="109"/>
      <c r="D379" s="109"/>
      <c r="E379" s="109"/>
      <c r="F379" s="109"/>
      <c r="G379" s="109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3.5" customHeight="1">
      <c r="A380" s="100"/>
      <c r="B380" s="109"/>
      <c r="C380" s="109"/>
      <c r="D380" s="109"/>
      <c r="E380" s="109"/>
      <c r="F380" s="109"/>
      <c r="G380" s="109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3.5" customHeight="1">
      <c r="A381" s="100"/>
      <c r="B381" s="109"/>
      <c r="C381" s="109"/>
      <c r="D381" s="109"/>
      <c r="E381" s="109"/>
      <c r="F381" s="109"/>
      <c r="G381" s="109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3.5" customHeight="1">
      <c r="A382" s="100"/>
      <c r="B382" s="109"/>
      <c r="C382" s="109"/>
      <c r="D382" s="109"/>
      <c r="E382" s="109"/>
      <c r="F382" s="109"/>
      <c r="G382" s="109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3.5" customHeight="1">
      <c r="A383" s="100"/>
      <c r="B383" s="109"/>
      <c r="C383" s="109"/>
      <c r="D383" s="109"/>
      <c r="E383" s="109"/>
      <c r="F383" s="109"/>
      <c r="G383" s="109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3.5" customHeight="1">
      <c r="A384" s="100"/>
      <c r="B384" s="109"/>
      <c r="C384" s="109"/>
      <c r="D384" s="109"/>
      <c r="E384" s="109"/>
      <c r="F384" s="109"/>
      <c r="G384" s="109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3.5" customHeight="1">
      <c r="A385" s="100"/>
      <c r="B385" s="109"/>
      <c r="C385" s="109"/>
      <c r="D385" s="109"/>
      <c r="E385" s="109"/>
      <c r="F385" s="109"/>
      <c r="G385" s="109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3.5" customHeight="1">
      <c r="A386" s="100"/>
      <c r="B386" s="109"/>
      <c r="C386" s="109"/>
      <c r="D386" s="109"/>
      <c r="E386" s="109"/>
      <c r="F386" s="109"/>
      <c r="G386" s="109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3.5" customHeight="1">
      <c r="A387" s="100"/>
      <c r="B387" s="109"/>
      <c r="C387" s="109"/>
      <c r="D387" s="109"/>
      <c r="E387" s="109"/>
      <c r="F387" s="109"/>
      <c r="G387" s="109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3.5" customHeight="1">
      <c r="A388" s="100"/>
      <c r="B388" s="109"/>
      <c r="C388" s="109"/>
      <c r="D388" s="109"/>
      <c r="E388" s="109"/>
      <c r="F388" s="109"/>
      <c r="G388" s="109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3.5" customHeight="1">
      <c r="A389" s="100"/>
      <c r="B389" s="109"/>
      <c r="C389" s="109"/>
      <c r="D389" s="109"/>
      <c r="E389" s="109"/>
      <c r="F389" s="109"/>
      <c r="G389" s="109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3.5" customHeight="1">
      <c r="A390" s="100"/>
      <c r="B390" s="109"/>
      <c r="C390" s="109"/>
      <c r="D390" s="109"/>
      <c r="E390" s="109"/>
      <c r="F390" s="109"/>
      <c r="G390" s="109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3.5" customHeight="1">
      <c r="A391" s="100"/>
      <c r="B391" s="109"/>
      <c r="C391" s="109"/>
      <c r="D391" s="109"/>
      <c r="E391" s="109"/>
      <c r="F391" s="109"/>
      <c r="G391" s="109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3.5" customHeight="1">
      <c r="A392" s="100"/>
      <c r="B392" s="109"/>
      <c r="C392" s="109"/>
      <c r="D392" s="109"/>
      <c r="E392" s="109"/>
      <c r="F392" s="109"/>
      <c r="G392" s="109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3.5" customHeight="1">
      <c r="A393" s="100"/>
      <c r="B393" s="109"/>
      <c r="C393" s="109"/>
      <c r="D393" s="109"/>
      <c r="E393" s="109"/>
      <c r="F393" s="109"/>
      <c r="G393" s="109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3.5" customHeight="1">
      <c r="A394" s="100"/>
      <c r="B394" s="109"/>
      <c r="C394" s="109"/>
      <c r="D394" s="109"/>
      <c r="E394" s="109"/>
      <c r="F394" s="109"/>
      <c r="G394" s="109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3.5" customHeight="1">
      <c r="A395" s="100"/>
      <c r="B395" s="109"/>
      <c r="C395" s="109"/>
      <c r="D395" s="109"/>
      <c r="E395" s="109"/>
      <c r="F395" s="109"/>
      <c r="G395" s="109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3.5" customHeight="1">
      <c r="A396" s="100"/>
      <c r="B396" s="109"/>
      <c r="C396" s="109"/>
      <c r="D396" s="109"/>
      <c r="E396" s="109"/>
      <c r="F396" s="109"/>
      <c r="G396" s="109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3.5" customHeight="1">
      <c r="A397" s="100"/>
      <c r="B397" s="109"/>
      <c r="C397" s="109"/>
      <c r="D397" s="109"/>
      <c r="E397" s="109"/>
      <c r="F397" s="109"/>
      <c r="G397" s="109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3.5" customHeight="1">
      <c r="A398" s="100"/>
      <c r="B398" s="109"/>
      <c r="C398" s="109"/>
      <c r="D398" s="109"/>
      <c r="E398" s="109"/>
      <c r="F398" s="109"/>
      <c r="G398" s="109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3.5" customHeight="1">
      <c r="A399" s="100"/>
      <c r="B399" s="109"/>
      <c r="C399" s="109"/>
      <c r="D399" s="109"/>
      <c r="E399" s="109"/>
      <c r="F399" s="109"/>
      <c r="G399" s="109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3.5" customHeight="1">
      <c r="A400" s="100"/>
      <c r="B400" s="109"/>
      <c r="C400" s="109"/>
      <c r="D400" s="109"/>
      <c r="E400" s="109"/>
      <c r="F400" s="109"/>
      <c r="G400" s="109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3.5" customHeight="1">
      <c r="A401" s="100"/>
      <c r="B401" s="109"/>
      <c r="C401" s="109"/>
      <c r="D401" s="109"/>
      <c r="E401" s="109"/>
      <c r="F401" s="109"/>
      <c r="G401" s="109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3.5" customHeight="1">
      <c r="A402" s="100"/>
      <c r="B402" s="109"/>
      <c r="C402" s="109"/>
      <c r="D402" s="109"/>
      <c r="E402" s="109"/>
      <c r="F402" s="109"/>
      <c r="G402" s="109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3.5" customHeight="1">
      <c r="A403" s="100"/>
      <c r="B403" s="109"/>
      <c r="C403" s="109"/>
      <c r="D403" s="109"/>
      <c r="E403" s="109"/>
      <c r="F403" s="109"/>
      <c r="G403" s="109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3.5" customHeight="1">
      <c r="A404" s="100"/>
      <c r="B404" s="109"/>
      <c r="C404" s="109"/>
      <c r="D404" s="109"/>
      <c r="E404" s="109"/>
      <c r="F404" s="109"/>
      <c r="G404" s="109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3.5" customHeight="1">
      <c r="A405" s="100"/>
      <c r="B405" s="109"/>
      <c r="C405" s="109"/>
      <c r="D405" s="109"/>
      <c r="E405" s="109"/>
      <c r="F405" s="109"/>
      <c r="G405" s="109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3.5" customHeight="1">
      <c r="A406" s="100"/>
      <c r="B406" s="109"/>
      <c r="C406" s="109"/>
      <c r="D406" s="109"/>
      <c r="E406" s="109"/>
      <c r="F406" s="109"/>
      <c r="G406" s="109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3.5" customHeight="1">
      <c r="A407" s="100"/>
      <c r="B407" s="109"/>
      <c r="C407" s="109"/>
      <c r="D407" s="109"/>
      <c r="E407" s="109"/>
      <c r="F407" s="109"/>
      <c r="G407" s="109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3.5" customHeight="1">
      <c r="A408" s="100"/>
      <c r="B408" s="109"/>
      <c r="C408" s="109"/>
      <c r="D408" s="109"/>
      <c r="E408" s="109"/>
      <c r="F408" s="109"/>
      <c r="G408" s="109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3.5" customHeight="1">
      <c r="A409" s="100"/>
      <c r="B409" s="109"/>
      <c r="C409" s="109"/>
      <c r="D409" s="109"/>
      <c r="E409" s="109"/>
      <c r="F409" s="109"/>
      <c r="G409" s="109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3.5" customHeight="1">
      <c r="A410" s="100"/>
      <c r="B410" s="109"/>
      <c r="C410" s="109"/>
      <c r="D410" s="109"/>
      <c r="E410" s="109"/>
      <c r="F410" s="109"/>
      <c r="G410" s="109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3.5" customHeight="1">
      <c r="A411" s="100"/>
      <c r="B411" s="109"/>
      <c r="C411" s="109"/>
      <c r="D411" s="109"/>
      <c r="E411" s="109"/>
      <c r="F411" s="109"/>
      <c r="G411" s="109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3.5" customHeight="1">
      <c r="A412" s="100"/>
      <c r="B412" s="109"/>
      <c r="C412" s="109"/>
      <c r="D412" s="109"/>
      <c r="E412" s="109"/>
      <c r="F412" s="109"/>
      <c r="G412" s="109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3.5" customHeight="1">
      <c r="A413" s="100"/>
      <c r="B413" s="109"/>
      <c r="C413" s="109"/>
      <c r="D413" s="109"/>
      <c r="E413" s="109"/>
      <c r="F413" s="109"/>
      <c r="G413" s="109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3.5" customHeight="1">
      <c r="A414" s="100"/>
      <c r="B414" s="109"/>
      <c r="C414" s="109"/>
      <c r="D414" s="109"/>
      <c r="E414" s="109"/>
      <c r="F414" s="109"/>
      <c r="G414" s="109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3.5" customHeight="1">
      <c r="A415" s="100"/>
      <c r="B415" s="109"/>
      <c r="C415" s="109"/>
      <c r="D415" s="109"/>
      <c r="E415" s="109"/>
      <c r="F415" s="109"/>
      <c r="G415" s="109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3.5" customHeight="1">
      <c r="A416" s="100"/>
      <c r="B416" s="109"/>
      <c r="C416" s="109"/>
      <c r="D416" s="109"/>
      <c r="E416" s="109"/>
      <c r="F416" s="109"/>
      <c r="G416" s="109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3.5" customHeight="1">
      <c r="A417" s="100"/>
      <c r="B417" s="109"/>
      <c r="C417" s="109"/>
      <c r="D417" s="109"/>
      <c r="E417" s="109"/>
      <c r="F417" s="109"/>
      <c r="G417" s="109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3.5" customHeight="1">
      <c r="A418" s="100"/>
      <c r="B418" s="109"/>
      <c r="C418" s="109"/>
      <c r="D418" s="109"/>
      <c r="E418" s="109"/>
      <c r="F418" s="109"/>
      <c r="G418" s="109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3.5" customHeight="1">
      <c r="A419" s="100"/>
      <c r="B419" s="109"/>
      <c r="C419" s="109"/>
      <c r="D419" s="109"/>
      <c r="E419" s="109"/>
      <c r="F419" s="109"/>
      <c r="G419" s="109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3.5" customHeight="1">
      <c r="A420" s="100"/>
      <c r="B420" s="109"/>
      <c r="C420" s="109"/>
      <c r="D420" s="109"/>
      <c r="E420" s="109"/>
      <c r="F420" s="109"/>
      <c r="G420" s="109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3.5" customHeight="1">
      <c r="A421" s="100"/>
      <c r="B421" s="109"/>
      <c r="C421" s="109"/>
      <c r="D421" s="109"/>
      <c r="E421" s="109"/>
      <c r="F421" s="109"/>
      <c r="G421" s="109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3.5" customHeight="1">
      <c r="A422" s="100"/>
      <c r="B422" s="109"/>
      <c r="C422" s="109"/>
      <c r="D422" s="109"/>
      <c r="E422" s="109"/>
      <c r="F422" s="109"/>
      <c r="G422" s="109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3.5" customHeight="1">
      <c r="A423" s="100"/>
      <c r="B423" s="109"/>
      <c r="C423" s="109"/>
      <c r="D423" s="109"/>
      <c r="E423" s="109"/>
      <c r="F423" s="109"/>
      <c r="G423" s="109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3.5" customHeight="1">
      <c r="A424" s="100"/>
      <c r="B424" s="109"/>
      <c r="C424" s="109"/>
      <c r="D424" s="109"/>
      <c r="E424" s="109"/>
      <c r="F424" s="109"/>
      <c r="G424" s="109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3.5" customHeight="1">
      <c r="A425" s="100"/>
      <c r="B425" s="109"/>
      <c r="C425" s="109"/>
      <c r="D425" s="109"/>
      <c r="E425" s="109"/>
      <c r="F425" s="109"/>
      <c r="G425" s="109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3.5" customHeight="1">
      <c r="A426" s="100"/>
      <c r="B426" s="109"/>
      <c r="C426" s="109"/>
      <c r="D426" s="109"/>
      <c r="E426" s="109"/>
      <c r="F426" s="109"/>
      <c r="G426" s="109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3.5" customHeight="1">
      <c r="A427" s="100"/>
      <c r="B427" s="109"/>
      <c r="C427" s="109"/>
      <c r="D427" s="109"/>
      <c r="E427" s="109"/>
      <c r="F427" s="109"/>
      <c r="G427" s="109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3.5" customHeight="1">
      <c r="A428" s="100"/>
      <c r="B428" s="109"/>
      <c r="C428" s="109"/>
      <c r="D428" s="109"/>
      <c r="E428" s="109"/>
      <c r="F428" s="109"/>
      <c r="G428" s="109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3.5" customHeight="1">
      <c r="A429" s="100"/>
      <c r="B429" s="109"/>
      <c r="C429" s="109"/>
      <c r="D429" s="109"/>
      <c r="E429" s="109"/>
      <c r="F429" s="109"/>
      <c r="G429" s="109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3.5" customHeight="1">
      <c r="A430" s="100"/>
      <c r="B430" s="109"/>
      <c r="C430" s="109"/>
      <c r="D430" s="109"/>
      <c r="E430" s="109"/>
      <c r="F430" s="109"/>
      <c r="G430" s="109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3.5" customHeight="1">
      <c r="A431" s="100"/>
      <c r="B431" s="109"/>
      <c r="C431" s="109"/>
      <c r="D431" s="109"/>
      <c r="E431" s="109"/>
      <c r="F431" s="109"/>
      <c r="G431" s="109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3.5" customHeight="1">
      <c r="A432" s="100"/>
      <c r="B432" s="109"/>
      <c r="C432" s="109"/>
      <c r="D432" s="109"/>
      <c r="E432" s="109"/>
      <c r="F432" s="109"/>
      <c r="G432" s="109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3.5" customHeight="1">
      <c r="A433" s="100"/>
      <c r="B433" s="109"/>
      <c r="C433" s="109"/>
      <c r="D433" s="109"/>
      <c r="E433" s="109"/>
      <c r="F433" s="109"/>
      <c r="G433" s="109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3.5" customHeight="1">
      <c r="A434" s="100"/>
      <c r="B434" s="109"/>
      <c r="C434" s="109"/>
      <c r="D434" s="109"/>
      <c r="E434" s="109"/>
      <c r="F434" s="109"/>
      <c r="G434" s="109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3.5" customHeight="1">
      <c r="A435" s="100"/>
      <c r="B435" s="109"/>
      <c r="C435" s="109"/>
      <c r="D435" s="109"/>
      <c r="E435" s="109"/>
      <c r="F435" s="109"/>
      <c r="G435" s="109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3.5" customHeight="1">
      <c r="A436" s="100"/>
      <c r="B436" s="109"/>
      <c r="C436" s="109"/>
      <c r="D436" s="109"/>
      <c r="E436" s="109"/>
      <c r="F436" s="109"/>
      <c r="G436" s="109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3.5" customHeight="1">
      <c r="A437" s="100"/>
      <c r="B437" s="109"/>
      <c r="C437" s="109"/>
      <c r="D437" s="109"/>
      <c r="E437" s="109"/>
      <c r="F437" s="109"/>
      <c r="G437" s="109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3.5" customHeight="1">
      <c r="A438" s="100"/>
      <c r="B438" s="109"/>
      <c r="C438" s="109"/>
      <c r="D438" s="109"/>
      <c r="E438" s="109"/>
      <c r="F438" s="109"/>
      <c r="G438" s="109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3.5" customHeight="1">
      <c r="A439" s="100"/>
      <c r="B439" s="109"/>
      <c r="C439" s="109"/>
      <c r="D439" s="109"/>
      <c r="E439" s="109"/>
      <c r="F439" s="109"/>
      <c r="G439" s="109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3.5" customHeight="1">
      <c r="A440" s="100"/>
      <c r="B440" s="109"/>
      <c r="C440" s="109"/>
      <c r="D440" s="109"/>
      <c r="E440" s="109"/>
      <c r="F440" s="109"/>
      <c r="G440" s="109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3.5" customHeight="1">
      <c r="A441" s="100"/>
      <c r="B441" s="109"/>
      <c r="C441" s="109"/>
      <c r="D441" s="109"/>
      <c r="E441" s="109"/>
      <c r="F441" s="109"/>
      <c r="G441" s="109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3.5" customHeight="1">
      <c r="A442" s="100"/>
      <c r="B442" s="109"/>
      <c r="C442" s="109"/>
      <c r="D442" s="109"/>
      <c r="E442" s="109"/>
      <c r="F442" s="109"/>
      <c r="G442" s="109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3.5" customHeight="1">
      <c r="A443" s="100"/>
      <c r="B443" s="109"/>
      <c r="C443" s="109"/>
      <c r="D443" s="109"/>
      <c r="E443" s="109"/>
      <c r="F443" s="109"/>
      <c r="G443" s="109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3.5" customHeight="1">
      <c r="A444" s="100"/>
      <c r="B444" s="109"/>
      <c r="C444" s="109"/>
      <c r="D444" s="109"/>
      <c r="E444" s="109"/>
      <c r="F444" s="109"/>
      <c r="G444" s="109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3.5" customHeight="1">
      <c r="A445" s="100"/>
      <c r="B445" s="109"/>
      <c r="C445" s="109"/>
      <c r="D445" s="109"/>
      <c r="E445" s="109"/>
      <c r="F445" s="109"/>
      <c r="G445" s="109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3.5" customHeight="1">
      <c r="A446" s="100"/>
      <c r="B446" s="109"/>
      <c r="C446" s="109"/>
      <c r="D446" s="109"/>
      <c r="E446" s="109"/>
      <c r="F446" s="109"/>
      <c r="G446" s="109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3.5" customHeight="1">
      <c r="A447" s="100"/>
      <c r="B447" s="109"/>
      <c r="C447" s="109"/>
      <c r="D447" s="109"/>
      <c r="E447" s="109"/>
      <c r="F447" s="109"/>
      <c r="G447" s="109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3.5" customHeight="1">
      <c r="A448" s="100"/>
      <c r="B448" s="109"/>
      <c r="C448" s="109"/>
      <c r="D448" s="109"/>
      <c r="E448" s="109"/>
      <c r="F448" s="109"/>
      <c r="G448" s="109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3.5" customHeight="1">
      <c r="A449" s="100"/>
      <c r="B449" s="109"/>
      <c r="C449" s="109"/>
      <c r="D449" s="109"/>
      <c r="E449" s="109"/>
      <c r="F449" s="109"/>
      <c r="G449" s="109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3.5" customHeight="1">
      <c r="A450" s="100"/>
      <c r="B450" s="109"/>
      <c r="C450" s="109"/>
      <c r="D450" s="109"/>
      <c r="E450" s="109"/>
      <c r="F450" s="109"/>
      <c r="G450" s="109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3.5" customHeight="1">
      <c r="A451" s="100"/>
      <c r="B451" s="109"/>
      <c r="C451" s="109"/>
      <c r="D451" s="109"/>
      <c r="E451" s="109"/>
      <c r="F451" s="109"/>
      <c r="G451" s="109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3.5" customHeight="1">
      <c r="A452" s="100"/>
      <c r="B452" s="109"/>
      <c r="C452" s="109"/>
      <c r="D452" s="109"/>
      <c r="E452" s="109"/>
      <c r="F452" s="109"/>
      <c r="G452" s="109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3.5" customHeight="1">
      <c r="A453" s="100"/>
      <c r="B453" s="109"/>
      <c r="C453" s="109"/>
      <c r="D453" s="109"/>
      <c r="E453" s="109"/>
      <c r="F453" s="109"/>
      <c r="G453" s="109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3.5" customHeight="1">
      <c r="A454" s="100"/>
      <c r="B454" s="109"/>
      <c r="C454" s="109"/>
      <c r="D454" s="109"/>
      <c r="E454" s="109"/>
      <c r="F454" s="109"/>
      <c r="G454" s="109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3.5" customHeight="1">
      <c r="A455" s="100"/>
      <c r="B455" s="109"/>
      <c r="C455" s="109"/>
      <c r="D455" s="109"/>
      <c r="E455" s="109"/>
      <c r="F455" s="109"/>
      <c r="G455" s="109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3.5" customHeight="1">
      <c r="A456" s="100"/>
      <c r="B456" s="109"/>
      <c r="C456" s="109"/>
      <c r="D456" s="109"/>
      <c r="E456" s="109"/>
      <c r="F456" s="109"/>
      <c r="G456" s="109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3.5" customHeight="1">
      <c r="A457" s="100"/>
      <c r="B457" s="109"/>
      <c r="C457" s="109"/>
      <c r="D457" s="109"/>
      <c r="E457" s="109"/>
      <c r="F457" s="109"/>
      <c r="G457" s="109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3.5" customHeight="1">
      <c r="A458" s="100"/>
      <c r="B458" s="109"/>
      <c r="C458" s="109"/>
      <c r="D458" s="109"/>
      <c r="E458" s="109"/>
      <c r="F458" s="109"/>
      <c r="G458" s="109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3.5" customHeight="1">
      <c r="A459" s="100"/>
      <c r="B459" s="109"/>
      <c r="C459" s="109"/>
      <c r="D459" s="109"/>
      <c r="E459" s="109"/>
      <c r="F459" s="109"/>
      <c r="G459" s="109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3.5" customHeight="1">
      <c r="A460" s="100"/>
      <c r="B460" s="109"/>
      <c r="C460" s="109"/>
      <c r="D460" s="109"/>
      <c r="E460" s="109"/>
      <c r="F460" s="109"/>
      <c r="G460" s="109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3.5" customHeight="1">
      <c r="A461" s="100"/>
      <c r="B461" s="109"/>
      <c r="C461" s="109"/>
      <c r="D461" s="109"/>
      <c r="E461" s="109"/>
      <c r="F461" s="109"/>
      <c r="G461" s="109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3.5" customHeight="1">
      <c r="A462" s="100"/>
      <c r="B462" s="109"/>
      <c r="C462" s="109"/>
      <c r="D462" s="109"/>
      <c r="E462" s="109"/>
      <c r="F462" s="109"/>
      <c r="G462" s="109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3.5" customHeight="1">
      <c r="A463" s="100"/>
      <c r="B463" s="109"/>
      <c r="C463" s="109"/>
      <c r="D463" s="109"/>
      <c r="E463" s="109"/>
      <c r="F463" s="109"/>
      <c r="G463" s="109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3.5" customHeight="1">
      <c r="A464" s="100"/>
      <c r="B464" s="109"/>
      <c r="C464" s="109"/>
      <c r="D464" s="109"/>
      <c r="E464" s="109"/>
      <c r="F464" s="109"/>
      <c r="G464" s="109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3.5" customHeight="1">
      <c r="A465" s="100"/>
      <c r="B465" s="109"/>
      <c r="C465" s="109"/>
      <c r="D465" s="109"/>
      <c r="E465" s="109"/>
      <c r="F465" s="109"/>
      <c r="G465" s="109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3.5" customHeight="1">
      <c r="A466" s="100"/>
      <c r="B466" s="109"/>
      <c r="C466" s="109"/>
      <c r="D466" s="109"/>
      <c r="E466" s="109"/>
      <c r="F466" s="109"/>
      <c r="G466" s="109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3.5" customHeight="1">
      <c r="A467" s="100"/>
      <c r="B467" s="109"/>
      <c r="C467" s="109"/>
      <c r="D467" s="109"/>
      <c r="E467" s="109"/>
      <c r="F467" s="109"/>
      <c r="G467" s="109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3.5" customHeight="1">
      <c r="A468" s="100"/>
      <c r="B468" s="109"/>
      <c r="C468" s="109"/>
      <c r="D468" s="109"/>
      <c r="E468" s="109"/>
      <c r="F468" s="109"/>
      <c r="G468" s="109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3.5" customHeight="1">
      <c r="A469" s="100"/>
      <c r="B469" s="109"/>
      <c r="C469" s="109"/>
      <c r="D469" s="109"/>
      <c r="E469" s="109"/>
      <c r="F469" s="109"/>
      <c r="G469" s="109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3.5" customHeight="1">
      <c r="A470" s="100"/>
      <c r="B470" s="109"/>
      <c r="C470" s="109"/>
      <c r="D470" s="109"/>
      <c r="E470" s="109"/>
      <c r="F470" s="109"/>
      <c r="G470" s="109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3.5" customHeight="1">
      <c r="A471" s="100"/>
      <c r="B471" s="109"/>
      <c r="C471" s="109"/>
      <c r="D471" s="109"/>
      <c r="E471" s="109"/>
      <c r="F471" s="109"/>
      <c r="G471" s="109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3.5" customHeight="1">
      <c r="A472" s="100"/>
      <c r="B472" s="109"/>
      <c r="C472" s="109"/>
      <c r="D472" s="109"/>
      <c r="E472" s="109"/>
      <c r="F472" s="109"/>
      <c r="G472" s="109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3.5" customHeight="1">
      <c r="A473" s="100"/>
      <c r="B473" s="109"/>
      <c r="C473" s="109"/>
      <c r="D473" s="109"/>
      <c r="E473" s="109"/>
      <c r="F473" s="109"/>
      <c r="G473" s="109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3.5" customHeight="1">
      <c r="A474" s="100"/>
      <c r="B474" s="109"/>
      <c r="C474" s="109"/>
      <c r="D474" s="109"/>
      <c r="E474" s="109"/>
      <c r="F474" s="109"/>
      <c r="G474" s="109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3.5" customHeight="1">
      <c r="A475" s="100"/>
      <c r="B475" s="109"/>
      <c r="C475" s="109"/>
      <c r="D475" s="109"/>
      <c r="E475" s="109"/>
      <c r="F475" s="109"/>
      <c r="G475" s="109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3.5" customHeight="1">
      <c r="A476" s="100"/>
      <c r="B476" s="109"/>
      <c r="C476" s="109"/>
      <c r="D476" s="109"/>
      <c r="E476" s="109"/>
      <c r="F476" s="109"/>
      <c r="G476" s="109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3.5" customHeight="1">
      <c r="A477" s="100"/>
      <c r="B477" s="109"/>
      <c r="C477" s="109"/>
      <c r="D477" s="109"/>
      <c r="E477" s="109"/>
      <c r="F477" s="109"/>
      <c r="G477" s="109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3.5" customHeight="1">
      <c r="A478" s="100"/>
      <c r="B478" s="109"/>
      <c r="C478" s="109"/>
      <c r="D478" s="109"/>
      <c r="E478" s="109"/>
      <c r="F478" s="109"/>
      <c r="G478" s="109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3.5" customHeight="1">
      <c r="A479" s="100"/>
      <c r="B479" s="109"/>
      <c r="C479" s="109"/>
      <c r="D479" s="109"/>
      <c r="E479" s="109"/>
      <c r="F479" s="109"/>
      <c r="G479" s="109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3.5" customHeight="1">
      <c r="A480" s="100"/>
      <c r="B480" s="109"/>
      <c r="C480" s="109"/>
      <c r="D480" s="109"/>
      <c r="E480" s="109"/>
      <c r="F480" s="109"/>
      <c r="G480" s="109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3.5" customHeight="1">
      <c r="A481" s="100"/>
      <c r="B481" s="109"/>
      <c r="C481" s="109"/>
      <c r="D481" s="109"/>
      <c r="E481" s="109"/>
      <c r="F481" s="109"/>
      <c r="G481" s="109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3.5" customHeight="1">
      <c r="A482" s="100"/>
      <c r="B482" s="109"/>
      <c r="C482" s="109"/>
      <c r="D482" s="109"/>
      <c r="E482" s="109"/>
      <c r="F482" s="109"/>
      <c r="G482" s="109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3.5" customHeight="1">
      <c r="A483" s="100"/>
      <c r="B483" s="109"/>
      <c r="C483" s="109"/>
      <c r="D483" s="109"/>
      <c r="E483" s="109"/>
      <c r="F483" s="109"/>
      <c r="G483" s="109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3.5" customHeight="1">
      <c r="A484" s="100"/>
      <c r="B484" s="109"/>
      <c r="C484" s="109"/>
      <c r="D484" s="109"/>
      <c r="E484" s="109"/>
      <c r="F484" s="109"/>
      <c r="G484" s="109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3.5" customHeight="1">
      <c r="A485" s="100"/>
      <c r="B485" s="109"/>
      <c r="C485" s="109"/>
      <c r="D485" s="109"/>
      <c r="E485" s="109"/>
      <c r="F485" s="109"/>
      <c r="G485" s="109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3.5" customHeight="1">
      <c r="A486" s="100"/>
      <c r="B486" s="109"/>
      <c r="C486" s="109"/>
      <c r="D486" s="109"/>
      <c r="E486" s="109"/>
      <c r="F486" s="109"/>
      <c r="G486" s="109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3.5" customHeight="1">
      <c r="A487" s="100"/>
      <c r="B487" s="109"/>
      <c r="C487" s="109"/>
      <c r="D487" s="109"/>
      <c r="E487" s="109"/>
      <c r="F487" s="109"/>
      <c r="G487" s="109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3.5" customHeight="1">
      <c r="A488" s="100"/>
      <c r="B488" s="109"/>
      <c r="C488" s="109"/>
      <c r="D488" s="109"/>
      <c r="E488" s="109"/>
      <c r="F488" s="109"/>
      <c r="G488" s="109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3.5" customHeight="1">
      <c r="A489" s="100"/>
      <c r="B489" s="109"/>
      <c r="C489" s="109"/>
      <c r="D489" s="109"/>
      <c r="E489" s="109"/>
      <c r="F489" s="109"/>
      <c r="G489" s="109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3.5" customHeight="1">
      <c r="A490" s="100"/>
      <c r="B490" s="109"/>
      <c r="C490" s="109"/>
      <c r="D490" s="109"/>
      <c r="E490" s="109"/>
      <c r="F490" s="109"/>
      <c r="G490" s="109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3.5" customHeight="1">
      <c r="A491" s="100"/>
      <c r="B491" s="109"/>
      <c r="C491" s="109"/>
      <c r="D491" s="109"/>
      <c r="E491" s="109"/>
      <c r="F491" s="109"/>
      <c r="G491" s="109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3.5" customHeight="1">
      <c r="A492" s="100"/>
      <c r="B492" s="109"/>
      <c r="C492" s="109"/>
      <c r="D492" s="109"/>
      <c r="E492" s="109"/>
      <c r="F492" s="109"/>
      <c r="G492" s="109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3.5" customHeight="1">
      <c r="A493" s="100"/>
      <c r="B493" s="109"/>
      <c r="C493" s="109"/>
      <c r="D493" s="109"/>
      <c r="E493" s="109"/>
      <c r="F493" s="109"/>
      <c r="G493" s="109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3.5" customHeight="1">
      <c r="A494" s="100"/>
      <c r="B494" s="109"/>
      <c r="C494" s="109"/>
      <c r="D494" s="109"/>
      <c r="E494" s="109"/>
      <c r="F494" s="109"/>
      <c r="G494" s="109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3.5" customHeight="1">
      <c r="A495" s="100"/>
      <c r="B495" s="109"/>
      <c r="C495" s="109"/>
      <c r="D495" s="109"/>
      <c r="E495" s="109"/>
      <c r="F495" s="109"/>
      <c r="G495" s="109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3.5" customHeight="1">
      <c r="A496" s="100"/>
      <c r="B496" s="109"/>
      <c r="C496" s="109"/>
      <c r="D496" s="109"/>
      <c r="E496" s="109"/>
      <c r="F496" s="109"/>
      <c r="G496" s="109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3.5" customHeight="1">
      <c r="A497" s="100"/>
      <c r="B497" s="109"/>
      <c r="C497" s="109"/>
      <c r="D497" s="109"/>
      <c r="E497" s="109"/>
      <c r="F497" s="109"/>
      <c r="G497" s="109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3.5" customHeight="1">
      <c r="A498" s="100"/>
      <c r="B498" s="109"/>
      <c r="C498" s="109"/>
      <c r="D498" s="109"/>
      <c r="E498" s="109"/>
      <c r="F498" s="109"/>
      <c r="G498" s="109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3.5" customHeight="1">
      <c r="A499" s="100"/>
      <c r="B499" s="109"/>
      <c r="C499" s="109"/>
      <c r="D499" s="109"/>
      <c r="E499" s="109"/>
      <c r="F499" s="109"/>
      <c r="G499" s="109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3.5" customHeight="1">
      <c r="A500" s="100"/>
      <c r="B500" s="109"/>
      <c r="C500" s="109"/>
      <c r="D500" s="109"/>
      <c r="E500" s="109"/>
      <c r="F500" s="109"/>
      <c r="G500" s="109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3.5" customHeight="1">
      <c r="A501" s="100"/>
      <c r="B501" s="109"/>
      <c r="C501" s="109"/>
      <c r="D501" s="109"/>
      <c r="E501" s="109"/>
      <c r="F501" s="109"/>
      <c r="G501" s="109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3.5" customHeight="1">
      <c r="A502" s="100"/>
      <c r="B502" s="109"/>
      <c r="C502" s="109"/>
      <c r="D502" s="109"/>
      <c r="E502" s="109"/>
      <c r="F502" s="109"/>
      <c r="G502" s="109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3.5" customHeight="1">
      <c r="A503" s="100"/>
      <c r="B503" s="109"/>
      <c r="C503" s="109"/>
      <c r="D503" s="109"/>
      <c r="E503" s="109"/>
      <c r="F503" s="109"/>
      <c r="G503" s="109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3.5" customHeight="1">
      <c r="A504" s="100"/>
      <c r="B504" s="109"/>
      <c r="C504" s="109"/>
      <c r="D504" s="109"/>
      <c r="E504" s="109"/>
      <c r="F504" s="109"/>
      <c r="G504" s="109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3.5" customHeight="1">
      <c r="A505" s="100"/>
      <c r="B505" s="109"/>
      <c r="C505" s="109"/>
      <c r="D505" s="109"/>
      <c r="E505" s="109"/>
      <c r="F505" s="109"/>
      <c r="G505" s="109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3.5" customHeight="1">
      <c r="A506" s="100"/>
      <c r="B506" s="109"/>
      <c r="C506" s="109"/>
      <c r="D506" s="109"/>
      <c r="E506" s="109"/>
      <c r="F506" s="109"/>
      <c r="G506" s="109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3.5" customHeight="1">
      <c r="A507" s="100"/>
      <c r="B507" s="109"/>
      <c r="C507" s="109"/>
      <c r="D507" s="109"/>
      <c r="E507" s="109"/>
      <c r="F507" s="109"/>
      <c r="G507" s="109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3.5" customHeight="1">
      <c r="A508" s="100"/>
      <c r="B508" s="109"/>
      <c r="C508" s="109"/>
      <c r="D508" s="109"/>
      <c r="E508" s="109"/>
      <c r="F508" s="109"/>
      <c r="G508" s="109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3.5" customHeight="1">
      <c r="A509" s="100"/>
      <c r="B509" s="109"/>
      <c r="C509" s="109"/>
      <c r="D509" s="109"/>
      <c r="E509" s="109"/>
      <c r="F509" s="109"/>
      <c r="G509" s="109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3.5" customHeight="1">
      <c r="A510" s="100"/>
      <c r="B510" s="109"/>
      <c r="C510" s="109"/>
      <c r="D510" s="109"/>
      <c r="E510" s="109"/>
      <c r="F510" s="109"/>
      <c r="G510" s="109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3.5" customHeight="1">
      <c r="A511" s="100"/>
      <c r="B511" s="109"/>
      <c r="C511" s="109"/>
      <c r="D511" s="109"/>
      <c r="E511" s="109"/>
      <c r="F511" s="109"/>
      <c r="G511" s="109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3.5" customHeight="1">
      <c r="A512" s="100"/>
      <c r="B512" s="109"/>
      <c r="C512" s="109"/>
      <c r="D512" s="109"/>
      <c r="E512" s="109"/>
      <c r="F512" s="109"/>
      <c r="G512" s="109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3.5" customHeight="1">
      <c r="A513" s="100"/>
      <c r="B513" s="109"/>
      <c r="C513" s="109"/>
      <c r="D513" s="109"/>
      <c r="E513" s="109"/>
      <c r="F513" s="109"/>
      <c r="G513" s="109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3.5" customHeight="1">
      <c r="A514" s="100"/>
      <c r="B514" s="109"/>
      <c r="C514" s="109"/>
      <c r="D514" s="109"/>
      <c r="E514" s="109"/>
      <c r="F514" s="109"/>
      <c r="G514" s="109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3.5" customHeight="1">
      <c r="A515" s="100"/>
      <c r="B515" s="109"/>
      <c r="C515" s="109"/>
      <c r="D515" s="109"/>
      <c r="E515" s="109"/>
      <c r="F515" s="109"/>
      <c r="G515" s="109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3.5" customHeight="1">
      <c r="A516" s="100"/>
      <c r="B516" s="109"/>
      <c r="C516" s="109"/>
      <c r="D516" s="109"/>
      <c r="E516" s="109"/>
      <c r="F516" s="109"/>
      <c r="G516" s="109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3.5" customHeight="1">
      <c r="A517" s="100"/>
      <c r="B517" s="109"/>
      <c r="C517" s="109"/>
      <c r="D517" s="109"/>
      <c r="E517" s="109"/>
      <c r="F517" s="109"/>
      <c r="G517" s="109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3.5" customHeight="1">
      <c r="A518" s="100"/>
      <c r="B518" s="109"/>
      <c r="C518" s="109"/>
      <c r="D518" s="109"/>
      <c r="E518" s="109"/>
      <c r="F518" s="109"/>
      <c r="G518" s="109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3.5" customHeight="1">
      <c r="A519" s="100"/>
      <c r="B519" s="109"/>
      <c r="C519" s="109"/>
      <c r="D519" s="109"/>
      <c r="E519" s="109"/>
      <c r="F519" s="109"/>
      <c r="G519" s="109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3.5" customHeight="1">
      <c r="A520" s="100"/>
      <c r="B520" s="109"/>
      <c r="C520" s="109"/>
      <c r="D520" s="109"/>
      <c r="E520" s="109"/>
      <c r="F520" s="109"/>
      <c r="G520" s="109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3.5" customHeight="1">
      <c r="A521" s="100"/>
      <c r="B521" s="109"/>
      <c r="C521" s="109"/>
      <c r="D521" s="109"/>
      <c r="E521" s="109"/>
      <c r="F521" s="109"/>
      <c r="G521" s="109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3.5" customHeight="1">
      <c r="A522" s="100"/>
      <c r="B522" s="109"/>
      <c r="C522" s="109"/>
      <c r="D522" s="109"/>
      <c r="E522" s="109"/>
      <c r="F522" s="109"/>
      <c r="G522" s="109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3.5" customHeight="1">
      <c r="A523" s="100"/>
      <c r="B523" s="109"/>
      <c r="C523" s="109"/>
      <c r="D523" s="109"/>
      <c r="E523" s="109"/>
      <c r="F523" s="109"/>
      <c r="G523" s="109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3.5" customHeight="1">
      <c r="A524" s="100"/>
      <c r="B524" s="109"/>
      <c r="C524" s="109"/>
      <c r="D524" s="109"/>
      <c r="E524" s="109"/>
      <c r="F524" s="109"/>
      <c r="G524" s="109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3.5" customHeight="1">
      <c r="A525" s="100"/>
      <c r="B525" s="109"/>
      <c r="C525" s="109"/>
      <c r="D525" s="109"/>
      <c r="E525" s="109"/>
      <c r="F525" s="109"/>
      <c r="G525" s="109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3.5" customHeight="1">
      <c r="A526" s="100"/>
      <c r="B526" s="109"/>
      <c r="C526" s="109"/>
      <c r="D526" s="109"/>
      <c r="E526" s="109"/>
      <c r="F526" s="109"/>
      <c r="G526" s="109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3.5" customHeight="1">
      <c r="A527" s="100"/>
      <c r="B527" s="109"/>
      <c r="C527" s="109"/>
      <c r="D527" s="109"/>
      <c r="E527" s="109"/>
      <c r="F527" s="109"/>
      <c r="G527" s="109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3.5" customHeight="1">
      <c r="A528" s="100"/>
      <c r="B528" s="109"/>
      <c r="C528" s="109"/>
      <c r="D528" s="109"/>
      <c r="E528" s="109"/>
      <c r="F528" s="109"/>
      <c r="G528" s="109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3.5" customHeight="1">
      <c r="A529" s="100"/>
      <c r="B529" s="109"/>
      <c r="C529" s="109"/>
      <c r="D529" s="109"/>
      <c r="E529" s="109"/>
      <c r="F529" s="109"/>
      <c r="G529" s="109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3.5" customHeight="1">
      <c r="A530" s="100"/>
      <c r="B530" s="109"/>
      <c r="C530" s="109"/>
      <c r="D530" s="109"/>
      <c r="E530" s="109"/>
      <c r="F530" s="109"/>
      <c r="G530" s="109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3.5" customHeight="1">
      <c r="A531" s="100"/>
      <c r="B531" s="109"/>
      <c r="C531" s="109"/>
      <c r="D531" s="109"/>
      <c r="E531" s="109"/>
      <c r="F531" s="109"/>
      <c r="G531" s="109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3.5" customHeight="1">
      <c r="A532" s="100"/>
      <c r="B532" s="109"/>
      <c r="C532" s="109"/>
      <c r="D532" s="109"/>
      <c r="E532" s="109"/>
      <c r="F532" s="109"/>
      <c r="G532" s="109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3.5" customHeight="1">
      <c r="A533" s="100"/>
      <c r="B533" s="109"/>
      <c r="C533" s="109"/>
      <c r="D533" s="109"/>
      <c r="E533" s="109"/>
      <c r="F533" s="109"/>
      <c r="G533" s="109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3.5" customHeight="1">
      <c r="A534" s="100"/>
      <c r="B534" s="109"/>
      <c r="C534" s="109"/>
      <c r="D534" s="109"/>
      <c r="E534" s="109"/>
      <c r="F534" s="109"/>
      <c r="G534" s="109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3.5" customHeight="1">
      <c r="A535" s="100"/>
      <c r="B535" s="109"/>
      <c r="C535" s="109"/>
      <c r="D535" s="109"/>
      <c r="E535" s="109"/>
      <c r="F535" s="109"/>
      <c r="G535" s="109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3.5" customHeight="1">
      <c r="A536" s="100"/>
      <c r="B536" s="109"/>
      <c r="C536" s="109"/>
      <c r="D536" s="109"/>
      <c r="E536" s="109"/>
      <c r="F536" s="109"/>
      <c r="G536" s="109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3.5" customHeight="1">
      <c r="A537" s="100"/>
      <c r="B537" s="109"/>
      <c r="C537" s="109"/>
      <c r="D537" s="109"/>
      <c r="E537" s="109"/>
      <c r="F537" s="109"/>
      <c r="G537" s="109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3.5" customHeight="1">
      <c r="A538" s="100"/>
      <c r="B538" s="109"/>
      <c r="C538" s="109"/>
      <c r="D538" s="109"/>
      <c r="E538" s="109"/>
      <c r="F538" s="109"/>
      <c r="G538" s="109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3.5" customHeight="1">
      <c r="A539" s="100"/>
      <c r="B539" s="109"/>
      <c r="C539" s="109"/>
      <c r="D539" s="109"/>
      <c r="E539" s="109"/>
      <c r="F539" s="109"/>
      <c r="G539" s="109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3.5" customHeight="1">
      <c r="A540" s="100"/>
      <c r="B540" s="109"/>
      <c r="C540" s="109"/>
      <c r="D540" s="109"/>
      <c r="E540" s="109"/>
      <c r="F540" s="109"/>
      <c r="G540" s="109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3.5" customHeight="1">
      <c r="A541" s="100"/>
      <c r="B541" s="109"/>
      <c r="C541" s="109"/>
      <c r="D541" s="109"/>
      <c r="E541" s="109"/>
      <c r="F541" s="109"/>
      <c r="G541" s="109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3.5" customHeight="1">
      <c r="A542" s="100"/>
      <c r="B542" s="109"/>
      <c r="C542" s="109"/>
      <c r="D542" s="109"/>
      <c r="E542" s="109"/>
      <c r="F542" s="109"/>
      <c r="G542" s="109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3.5" customHeight="1">
      <c r="A543" s="100"/>
      <c r="B543" s="109"/>
      <c r="C543" s="109"/>
      <c r="D543" s="109"/>
      <c r="E543" s="109"/>
      <c r="F543" s="109"/>
      <c r="G543" s="109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3.5" customHeight="1">
      <c r="A544" s="100"/>
      <c r="B544" s="109"/>
      <c r="C544" s="109"/>
      <c r="D544" s="109"/>
      <c r="E544" s="109"/>
      <c r="F544" s="109"/>
      <c r="G544" s="109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3.5" customHeight="1">
      <c r="A545" s="100"/>
      <c r="B545" s="109"/>
      <c r="C545" s="109"/>
      <c r="D545" s="109"/>
      <c r="E545" s="109"/>
      <c r="F545" s="109"/>
      <c r="G545" s="109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3.5" customHeight="1">
      <c r="A546" s="100"/>
      <c r="B546" s="109"/>
      <c r="C546" s="109"/>
      <c r="D546" s="109"/>
      <c r="E546" s="109"/>
      <c r="F546" s="109"/>
      <c r="G546" s="109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3.5" customHeight="1">
      <c r="A547" s="100"/>
      <c r="B547" s="109"/>
      <c r="C547" s="109"/>
      <c r="D547" s="109"/>
      <c r="E547" s="109"/>
      <c r="F547" s="109"/>
      <c r="G547" s="109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3.5" customHeight="1">
      <c r="A548" s="100"/>
      <c r="B548" s="109"/>
      <c r="C548" s="109"/>
      <c r="D548" s="109"/>
      <c r="E548" s="109"/>
      <c r="F548" s="109"/>
      <c r="G548" s="109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3.5" customHeight="1">
      <c r="A549" s="100"/>
      <c r="B549" s="109"/>
      <c r="C549" s="109"/>
      <c r="D549" s="109"/>
      <c r="E549" s="109"/>
      <c r="F549" s="109"/>
      <c r="G549" s="109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3.5" customHeight="1">
      <c r="A550" s="100"/>
      <c r="B550" s="109"/>
      <c r="C550" s="109"/>
      <c r="D550" s="109"/>
      <c r="E550" s="109"/>
      <c r="F550" s="109"/>
      <c r="G550" s="109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3.5" customHeight="1">
      <c r="A551" s="100"/>
      <c r="B551" s="109"/>
      <c r="C551" s="109"/>
      <c r="D551" s="109"/>
      <c r="E551" s="109"/>
      <c r="F551" s="109"/>
      <c r="G551" s="109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3.5" customHeight="1">
      <c r="A552" s="100"/>
      <c r="B552" s="109"/>
      <c r="C552" s="109"/>
      <c r="D552" s="109"/>
      <c r="E552" s="109"/>
      <c r="F552" s="109"/>
      <c r="G552" s="109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3.5" customHeight="1">
      <c r="A553" s="100"/>
      <c r="B553" s="109"/>
      <c r="C553" s="109"/>
      <c r="D553" s="109"/>
      <c r="E553" s="109"/>
      <c r="F553" s="109"/>
      <c r="G553" s="109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3.5" customHeight="1">
      <c r="A554" s="100"/>
      <c r="B554" s="109"/>
      <c r="C554" s="109"/>
      <c r="D554" s="109"/>
      <c r="E554" s="109"/>
      <c r="F554" s="109"/>
      <c r="G554" s="109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3.5" customHeight="1">
      <c r="A555" s="100"/>
      <c r="B555" s="109"/>
      <c r="C555" s="109"/>
      <c r="D555" s="109"/>
      <c r="E555" s="109"/>
      <c r="F555" s="109"/>
      <c r="G555" s="109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3.5" customHeight="1">
      <c r="A556" s="100"/>
      <c r="B556" s="109"/>
      <c r="C556" s="109"/>
      <c r="D556" s="109"/>
      <c r="E556" s="109"/>
      <c r="F556" s="109"/>
      <c r="G556" s="109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3.5" customHeight="1">
      <c r="A557" s="100"/>
      <c r="B557" s="109"/>
      <c r="C557" s="109"/>
      <c r="D557" s="109"/>
      <c r="E557" s="109"/>
      <c r="F557" s="109"/>
      <c r="G557" s="109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3.5" customHeight="1">
      <c r="A558" s="100"/>
      <c r="B558" s="109"/>
      <c r="C558" s="109"/>
      <c r="D558" s="109"/>
      <c r="E558" s="109"/>
      <c r="F558" s="109"/>
      <c r="G558" s="109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3.5" customHeight="1">
      <c r="A559" s="100"/>
      <c r="B559" s="109"/>
      <c r="C559" s="109"/>
      <c r="D559" s="109"/>
      <c r="E559" s="109"/>
      <c r="F559" s="109"/>
      <c r="G559" s="109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3.5" customHeight="1">
      <c r="A560" s="100"/>
      <c r="B560" s="109"/>
      <c r="C560" s="109"/>
      <c r="D560" s="109"/>
      <c r="E560" s="109"/>
      <c r="F560" s="109"/>
      <c r="G560" s="109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3.5" customHeight="1">
      <c r="A561" s="100"/>
      <c r="B561" s="109"/>
      <c r="C561" s="109"/>
      <c r="D561" s="109"/>
      <c r="E561" s="109"/>
      <c r="F561" s="109"/>
      <c r="G561" s="109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3.5" customHeight="1">
      <c r="A562" s="100"/>
      <c r="B562" s="109"/>
      <c r="C562" s="109"/>
      <c r="D562" s="109"/>
      <c r="E562" s="109"/>
      <c r="F562" s="109"/>
      <c r="G562" s="109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3.5" customHeight="1">
      <c r="A563" s="100"/>
      <c r="B563" s="109"/>
      <c r="C563" s="109"/>
      <c r="D563" s="109"/>
      <c r="E563" s="109"/>
      <c r="F563" s="109"/>
      <c r="G563" s="109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3.5" customHeight="1">
      <c r="A564" s="100"/>
      <c r="B564" s="109"/>
      <c r="C564" s="109"/>
      <c r="D564" s="109"/>
      <c r="E564" s="109"/>
      <c r="F564" s="109"/>
      <c r="G564" s="109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3.5" customHeight="1">
      <c r="A565" s="100"/>
      <c r="B565" s="109"/>
      <c r="C565" s="109"/>
      <c r="D565" s="109"/>
      <c r="E565" s="109"/>
      <c r="F565" s="109"/>
      <c r="G565" s="109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3.5" customHeight="1">
      <c r="A566" s="100"/>
      <c r="B566" s="109"/>
      <c r="C566" s="109"/>
      <c r="D566" s="109"/>
      <c r="E566" s="109"/>
      <c r="F566" s="109"/>
      <c r="G566" s="109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3.5" customHeight="1">
      <c r="A567" s="100"/>
      <c r="B567" s="109"/>
      <c r="C567" s="109"/>
      <c r="D567" s="109"/>
      <c r="E567" s="109"/>
      <c r="F567" s="109"/>
      <c r="G567" s="109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3.5" customHeight="1">
      <c r="A568" s="100"/>
      <c r="B568" s="109"/>
      <c r="C568" s="109"/>
      <c r="D568" s="109"/>
      <c r="E568" s="109"/>
      <c r="F568" s="109"/>
      <c r="G568" s="109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3.5" customHeight="1">
      <c r="A569" s="100"/>
      <c r="B569" s="109"/>
      <c r="C569" s="109"/>
      <c r="D569" s="109"/>
      <c r="E569" s="109"/>
      <c r="F569" s="109"/>
      <c r="G569" s="109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3.5" customHeight="1">
      <c r="A570" s="100"/>
      <c r="B570" s="109"/>
      <c r="C570" s="109"/>
      <c r="D570" s="109"/>
      <c r="E570" s="109"/>
      <c r="F570" s="109"/>
      <c r="G570" s="109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3.5" customHeight="1">
      <c r="A571" s="100"/>
      <c r="B571" s="109"/>
      <c r="C571" s="109"/>
      <c r="D571" s="109"/>
      <c r="E571" s="109"/>
      <c r="F571" s="109"/>
      <c r="G571" s="109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3.5" customHeight="1">
      <c r="A572" s="100"/>
      <c r="B572" s="109"/>
      <c r="C572" s="109"/>
      <c r="D572" s="109"/>
      <c r="E572" s="109"/>
      <c r="F572" s="109"/>
      <c r="G572" s="109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3.5" customHeight="1">
      <c r="A573" s="100"/>
      <c r="B573" s="109"/>
      <c r="C573" s="109"/>
      <c r="D573" s="109"/>
      <c r="E573" s="109"/>
      <c r="F573" s="109"/>
      <c r="G573" s="109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3.5" customHeight="1">
      <c r="A574" s="100"/>
      <c r="B574" s="109"/>
      <c r="C574" s="109"/>
      <c r="D574" s="109"/>
      <c r="E574" s="109"/>
      <c r="F574" s="109"/>
      <c r="G574" s="109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3.5" customHeight="1">
      <c r="A575" s="100"/>
      <c r="B575" s="109"/>
      <c r="C575" s="109"/>
      <c r="D575" s="109"/>
      <c r="E575" s="109"/>
      <c r="F575" s="109"/>
      <c r="G575" s="109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3.5" customHeight="1">
      <c r="A576" s="100"/>
      <c r="B576" s="109"/>
      <c r="C576" s="109"/>
      <c r="D576" s="109"/>
      <c r="E576" s="109"/>
      <c r="F576" s="109"/>
      <c r="G576" s="109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3.5" customHeight="1">
      <c r="A577" s="100"/>
      <c r="B577" s="109"/>
      <c r="C577" s="109"/>
      <c r="D577" s="109"/>
      <c r="E577" s="109"/>
      <c r="F577" s="109"/>
      <c r="G577" s="109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3.5" customHeight="1">
      <c r="A578" s="100"/>
      <c r="B578" s="109"/>
      <c r="C578" s="109"/>
      <c r="D578" s="109"/>
      <c r="E578" s="109"/>
      <c r="F578" s="109"/>
      <c r="G578" s="109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3.5" customHeight="1">
      <c r="A579" s="100"/>
      <c r="B579" s="109"/>
      <c r="C579" s="109"/>
      <c r="D579" s="109"/>
      <c r="E579" s="109"/>
      <c r="F579" s="109"/>
      <c r="G579" s="109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3.5" customHeight="1">
      <c r="A580" s="100"/>
      <c r="B580" s="109"/>
      <c r="C580" s="109"/>
      <c r="D580" s="109"/>
      <c r="E580" s="109"/>
      <c r="F580" s="109"/>
      <c r="G580" s="109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3.5" customHeight="1">
      <c r="A581" s="100"/>
      <c r="B581" s="109"/>
      <c r="C581" s="109"/>
      <c r="D581" s="109"/>
      <c r="E581" s="109"/>
      <c r="F581" s="109"/>
      <c r="G581" s="109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3.5" customHeight="1">
      <c r="A582" s="100"/>
      <c r="B582" s="109"/>
      <c r="C582" s="109"/>
      <c r="D582" s="109"/>
      <c r="E582" s="109"/>
      <c r="F582" s="109"/>
      <c r="G582" s="109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3.5" customHeight="1">
      <c r="A583" s="100"/>
      <c r="B583" s="109"/>
      <c r="C583" s="109"/>
      <c r="D583" s="109"/>
      <c r="E583" s="109"/>
      <c r="F583" s="109"/>
      <c r="G583" s="109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3.5" customHeight="1">
      <c r="A584" s="100"/>
      <c r="B584" s="109"/>
      <c r="C584" s="109"/>
      <c r="D584" s="109"/>
      <c r="E584" s="109"/>
      <c r="F584" s="109"/>
      <c r="G584" s="109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3.5" customHeight="1">
      <c r="A585" s="100"/>
      <c r="B585" s="109"/>
      <c r="C585" s="109"/>
      <c r="D585" s="109"/>
      <c r="E585" s="109"/>
      <c r="F585" s="109"/>
      <c r="G585" s="109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3.5" customHeight="1">
      <c r="A586" s="100"/>
      <c r="B586" s="109"/>
      <c r="C586" s="109"/>
      <c r="D586" s="109"/>
      <c r="E586" s="109"/>
      <c r="F586" s="109"/>
      <c r="G586" s="109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3.5" customHeight="1">
      <c r="A587" s="100"/>
      <c r="B587" s="109"/>
      <c r="C587" s="109"/>
      <c r="D587" s="109"/>
      <c r="E587" s="109"/>
      <c r="F587" s="109"/>
      <c r="G587" s="109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3.5" customHeight="1">
      <c r="A588" s="100"/>
      <c r="B588" s="109"/>
      <c r="C588" s="109"/>
      <c r="D588" s="109"/>
      <c r="E588" s="109"/>
      <c r="F588" s="109"/>
      <c r="G588" s="109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3.5" customHeight="1">
      <c r="A589" s="100"/>
      <c r="B589" s="109"/>
      <c r="C589" s="109"/>
      <c r="D589" s="109"/>
      <c r="E589" s="109"/>
      <c r="F589" s="109"/>
      <c r="G589" s="109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3.5" customHeight="1">
      <c r="A590" s="100"/>
      <c r="B590" s="109"/>
      <c r="C590" s="109"/>
      <c r="D590" s="109"/>
      <c r="E590" s="109"/>
      <c r="F590" s="109"/>
      <c r="G590" s="109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3.5" customHeight="1">
      <c r="A591" s="100"/>
      <c r="B591" s="109"/>
      <c r="C591" s="109"/>
      <c r="D591" s="109"/>
      <c r="E591" s="109"/>
      <c r="F591" s="109"/>
      <c r="G591" s="109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3.5" customHeight="1">
      <c r="A592" s="100"/>
      <c r="B592" s="109"/>
      <c r="C592" s="109"/>
      <c r="D592" s="109"/>
      <c r="E592" s="109"/>
      <c r="F592" s="109"/>
      <c r="G592" s="109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3.5" customHeight="1">
      <c r="A593" s="100"/>
      <c r="B593" s="109"/>
      <c r="C593" s="109"/>
      <c r="D593" s="109"/>
      <c r="E593" s="109"/>
      <c r="F593" s="109"/>
      <c r="G593" s="109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3.5" customHeight="1">
      <c r="A594" s="100"/>
      <c r="B594" s="109"/>
      <c r="C594" s="109"/>
      <c r="D594" s="109"/>
      <c r="E594" s="109"/>
      <c r="F594" s="109"/>
      <c r="G594" s="109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3.5" customHeight="1">
      <c r="A595" s="100"/>
      <c r="B595" s="109"/>
      <c r="C595" s="109"/>
      <c r="D595" s="109"/>
      <c r="E595" s="109"/>
      <c r="F595" s="109"/>
      <c r="G595" s="109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3.5" customHeight="1">
      <c r="A596" s="100"/>
      <c r="B596" s="109"/>
      <c r="C596" s="109"/>
      <c r="D596" s="109"/>
      <c r="E596" s="109"/>
      <c r="F596" s="109"/>
      <c r="G596" s="109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3.5" customHeight="1">
      <c r="A597" s="100"/>
      <c r="B597" s="109"/>
      <c r="C597" s="109"/>
      <c r="D597" s="109"/>
      <c r="E597" s="109"/>
      <c r="F597" s="109"/>
      <c r="G597" s="109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3.5" customHeight="1">
      <c r="A598" s="100"/>
      <c r="B598" s="109"/>
      <c r="C598" s="109"/>
      <c r="D598" s="109"/>
      <c r="E598" s="109"/>
      <c r="F598" s="109"/>
      <c r="G598" s="109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3.5" customHeight="1">
      <c r="A599" s="100"/>
      <c r="B599" s="109"/>
      <c r="C599" s="109"/>
      <c r="D599" s="109"/>
      <c r="E599" s="109"/>
      <c r="F599" s="109"/>
      <c r="G599" s="109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3.5" customHeight="1">
      <c r="A600" s="100"/>
      <c r="B600" s="109"/>
      <c r="C600" s="109"/>
      <c r="D600" s="109"/>
      <c r="E600" s="109"/>
      <c r="F600" s="109"/>
      <c r="G600" s="109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3.5" customHeight="1">
      <c r="A601" s="100"/>
      <c r="B601" s="109"/>
      <c r="C601" s="109"/>
      <c r="D601" s="109"/>
      <c r="E601" s="109"/>
      <c r="F601" s="109"/>
      <c r="G601" s="109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3.5" customHeight="1">
      <c r="A602" s="100"/>
      <c r="B602" s="109"/>
      <c r="C602" s="109"/>
      <c r="D602" s="109"/>
      <c r="E602" s="109"/>
      <c r="F602" s="109"/>
      <c r="G602" s="109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3.5" customHeight="1">
      <c r="A603" s="100"/>
      <c r="B603" s="109"/>
      <c r="C603" s="109"/>
      <c r="D603" s="109"/>
      <c r="E603" s="109"/>
      <c r="F603" s="109"/>
      <c r="G603" s="109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3.5" customHeight="1">
      <c r="A604" s="100"/>
      <c r="B604" s="109"/>
      <c r="C604" s="109"/>
      <c r="D604" s="109"/>
      <c r="E604" s="109"/>
      <c r="F604" s="109"/>
      <c r="G604" s="109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3.5" customHeight="1">
      <c r="A605" s="100"/>
      <c r="B605" s="109"/>
      <c r="C605" s="109"/>
      <c r="D605" s="109"/>
      <c r="E605" s="109"/>
      <c r="F605" s="109"/>
      <c r="G605" s="109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3.5" customHeight="1">
      <c r="A606" s="100"/>
      <c r="B606" s="109"/>
      <c r="C606" s="109"/>
      <c r="D606" s="109"/>
      <c r="E606" s="109"/>
      <c r="F606" s="109"/>
      <c r="G606" s="109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3.5" customHeight="1">
      <c r="A607" s="100"/>
      <c r="B607" s="109"/>
      <c r="C607" s="109"/>
      <c r="D607" s="109"/>
      <c r="E607" s="109"/>
      <c r="F607" s="109"/>
      <c r="G607" s="109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3.5" customHeight="1">
      <c r="A608" s="100"/>
      <c r="B608" s="109"/>
      <c r="C608" s="109"/>
      <c r="D608" s="109"/>
      <c r="E608" s="109"/>
      <c r="F608" s="109"/>
      <c r="G608" s="109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3.5" customHeight="1">
      <c r="A609" s="100"/>
      <c r="B609" s="109"/>
      <c r="C609" s="109"/>
      <c r="D609" s="109"/>
      <c r="E609" s="109"/>
      <c r="F609" s="109"/>
      <c r="G609" s="109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3.5" customHeight="1">
      <c r="A610" s="100"/>
      <c r="B610" s="109"/>
      <c r="C610" s="109"/>
      <c r="D610" s="109"/>
      <c r="E610" s="109"/>
      <c r="F610" s="109"/>
      <c r="G610" s="109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3.5" customHeight="1">
      <c r="A611" s="100"/>
      <c r="B611" s="109"/>
      <c r="C611" s="109"/>
      <c r="D611" s="109"/>
      <c r="E611" s="109"/>
      <c r="F611" s="109"/>
      <c r="G611" s="109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3.5" customHeight="1">
      <c r="A612" s="100"/>
      <c r="B612" s="109"/>
      <c r="C612" s="109"/>
      <c r="D612" s="109"/>
      <c r="E612" s="109"/>
      <c r="F612" s="109"/>
      <c r="G612" s="109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3.5" customHeight="1">
      <c r="A613" s="100"/>
      <c r="B613" s="109"/>
      <c r="C613" s="109"/>
      <c r="D613" s="109"/>
      <c r="E613" s="109"/>
      <c r="F613" s="109"/>
      <c r="G613" s="109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3.5" customHeight="1">
      <c r="A614" s="100"/>
      <c r="B614" s="109"/>
      <c r="C614" s="109"/>
      <c r="D614" s="109"/>
      <c r="E614" s="109"/>
      <c r="F614" s="109"/>
      <c r="G614" s="109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3.5" customHeight="1">
      <c r="A615" s="100"/>
      <c r="B615" s="109"/>
      <c r="C615" s="109"/>
      <c r="D615" s="109"/>
      <c r="E615" s="109"/>
      <c r="F615" s="109"/>
      <c r="G615" s="109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3.5" customHeight="1">
      <c r="A616" s="100"/>
      <c r="B616" s="109"/>
      <c r="C616" s="109"/>
      <c r="D616" s="109"/>
      <c r="E616" s="109"/>
      <c r="F616" s="109"/>
      <c r="G616" s="109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3.5" customHeight="1">
      <c r="A617" s="100"/>
      <c r="B617" s="109"/>
      <c r="C617" s="109"/>
      <c r="D617" s="109"/>
      <c r="E617" s="109"/>
      <c r="F617" s="109"/>
      <c r="G617" s="109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3.5" customHeight="1">
      <c r="A618" s="100"/>
      <c r="B618" s="109"/>
      <c r="C618" s="109"/>
      <c r="D618" s="109"/>
      <c r="E618" s="109"/>
      <c r="F618" s="109"/>
      <c r="G618" s="109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3.5" customHeight="1">
      <c r="A619" s="100"/>
      <c r="B619" s="109"/>
      <c r="C619" s="109"/>
      <c r="D619" s="109"/>
      <c r="E619" s="109"/>
      <c r="F619" s="109"/>
      <c r="G619" s="109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3.5" customHeight="1">
      <c r="A620" s="100"/>
      <c r="B620" s="109"/>
      <c r="C620" s="109"/>
      <c r="D620" s="109"/>
      <c r="E620" s="109"/>
      <c r="F620" s="109"/>
      <c r="G620" s="109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3.5" customHeight="1">
      <c r="A621" s="100"/>
      <c r="B621" s="109"/>
      <c r="C621" s="109"/>
      <c r="D621" s="109"/>
      <c r="E621" s="109"/>
      <c r="F621" s="109"/>
      <c r="G621" s="109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3.5" customHeight="1">
      <c r="A622" s="100"/>
      <c r="B622" s="109"/>
      <c r="C622" s="109"/>
      <c r="D622" s="109"/>
      <c r="E622" s="109"/>
      <c r="F622" s="109"/>
      <c r="G622" s="109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3.5" customHeight="1">
      <c r="A623" s="100"/>
      <c r="B623" s="109"/>
      <c r="C623" s="109"/>
      <c r="D623" s="109"/>
      <c r="E623" s="109"/>
      <c r="F623" s="109"/>
      <c r="G623" s="109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3.5" customHeight="1">
      <c r="A624" s="100"/>
      <c r="B624" s="109"/>
      <c r="C624" s="109"/>
      <c r="D624" s="109"/>
      <c r="E624" s="109"/>
      <c r="F624" s="109"/>
      <c r="G624" s="109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3.5" customHeight="1">
      <c r="A625" s="100"/>
      <c r="B625" s="109"/>
      <c r="C625" s="109"/>
      <c r="D625" s="109"/>
      <c r="E625" s="109"/>
      <c r="F625" s="109"/>
      <c r="G625" s="109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3.5" customHeight="1">
      <c r="A626" s="100"/>
      <c r="B626" s="109"/>
      <c r="C626" s="109"/>
      <c r="D626" s="109"/>
      <c r="E626" s="109"/>
      <c r="F626" s="109"/>
      <c r="G626" s="109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3.5" customHeight="1">
      <c r="A627" s="100"/>
      <c r="B627" s="109"/>
      <c r="C627" s="109"/>
      <c r="D627" s="109"/>
      <c r="E627" s="109"/>
      <c r="F627" s="109"/>
      <c r="G627" s="109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3.5" customHeight="1">
      <c r="A628" s="100"/>
      <c r="B628" s="109"/>
      <c r="C628" s="109"/>
      <c r="D628" s="109"/>
      <c r="E628" s="109"/>
      <c r="F628" s="109"/>
      <c r="G628" s="109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3.5" customHeight="1">
      <c r="A629" s="100"/>
      <c r="B629" s="109"/>
      <c r="C629" s="109"/>
      <c r="D629" s="109"/>
      <c r="E629" s="109"/>
      <c r="F629" s="109"/>
      <c r="G629" s="109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3.5" customHeight="1">
      <c r="A630" s="100"/>
      <c r="B630" s="109"/>
      <c r="C630" s="109"/>
      <c r="D630" s="109"/>
      <c r="E630" s="109"/>
      <c r="F630" s="109"/>
      <c r="G630" s="109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3.5" customHeight="1">
      <c r="A631" s="100"/>
      <c r="B631" s="109"/>
      <c r="C631" s="109"/>
      <c r="D631" s="109"/>
      <c r="E631" s="109"/>
      <c r="F631" s="109"/>
      <c r="G631" s="109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3.5" customHeight="1">
      <c r="A632" s="100"/>
      <c r="B632" s="109"/>
      <c r="C632" s="109"/>
      <c r="D632" s="109"/>
      <c r="E632" s="109"/>
      <c r="F632" s="109"/>
      <c r="G632" s="109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3.5" customHeight="1">
      <c r="A633" s="100"/>
      <c r="B633" s="109"/>
      <c r="C633" s="109"/>
      <c r="D633" s="109"/>
      <c r="E633" s="109"/>
      <c r="F633" s="109"/>
      <c r="G633" s="109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3.5" customHeight="1">
      <c r="A634" s="100"/>
      <c r="B634" s="109"/>
      <c r="C634" s="109"/>
      <c r="D634" s="109"/>
      <c r="E634" s="109"/>
      <c r="F634" s="109"/>
      <c r="G634" s="109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3.5" customHeight="1">
      <c r="A635" s="100"/>
      <c r="B635" s="109"/>
      <c r="C635" s="109"/>
      <c r="D635" s="109"/>
      <c r="E635" s="109"/>
      <c r="F635" s="109"/>
      <c r="G635" s="109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3.5" customHeight="1">
      <c r="A636" s="100"/>
      <c r="B636" s="109"/>
      <c r="C636" s="109"/>
      <c r="D636" s="109"/>
      <c r="E636" s="109"/>
      <c r="F636" s="109"/>
      <c r="G636" s="109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3.5" customHeight="1">
      <c r="A637" s="100"/>
      <c r="B637" s="109"/>
      <c r="C637" s="109"/>
      <c r="D637" s="109"/>
      <c r="E637" s="109"/>
      <c r="F637" s="109"/>
      <c r="G637" s="109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3.5" customHeight="1">
      <c r="A638" s="100"/>
      <c r="B638" s="109"/>
      <c r="C638" s="109"/>
      <c r="D638" s="109"/>
      <c r="E638" s="109"/>
      <c r="F638" s="109"/>
      <c r="G638" s="109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3.5" customHeight="1">
      <c r="A639" s="100"/>
      <c r="B639" s="109"/>
      <c r="C639" s="109"/>
      <c r="D639" s="109"/>
      <c r="E639" s="109"/>
      <c r="F639" s="109"/>
      <c r="G639" s="109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3.5" customHeight="1">
      <c r="A640" s="100"/>
      <c r="B640" s="109"/>
      <c r="C640" s="109"/>
      <c r="D640" s="109"/>
      <c r="E640" s="109"/>
      <c r="F640" s="109"/>
      <c r="G640" s="109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3.5" customHeight="1">
      <c r="A641" s="100"/>
      <c r="B641" s="109"/>
      <c r="C641" s="109"/>
      <c r="D641" s="109"/>
      <c r="E641" s="109"/>
      <c r="F641" s="109"/>
      <c r="G641" s="109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3.5" customHeight="1">
      <c r="A642" s="100"/>
      <c r="B642" s="109"/>
      <c r="C642" s="109"/>
      <c r="D642" s="109"/>
      <c r="E642" s="109"/>
      <c r="F642" s="109"/>
      <c r="G642" s="109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3.5" customHeight="1">
      <c r="A643" s="100"/>
      <c r="B643" s="109"/>
      <c r="C643" s="109"/>
      <c r="D643" s="109"/>
      <c r="E643" s="109"/>
      <c r="F643" s="109"/>
      <c r="G643" s="109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3.5" customHeight="1">
      <c r="A644" s="100"/>
      <c r="B644" s="109"/>
      <c r="C644" s="109"/>
      <c r="D644" s="109"/>
      <c r="E644" s="109"/>
      <c r="F644" s="109"/>
      <c r="G644" s="109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3.5" customHeight="1">
      <c r="A645" s="100"/>
      <c r="B645" s="109"/>
      <c r="C645" s="109"/>
      <c r="D645" s="109"/>
      <c r="E645" s="109"/>
      <c r="F645" s="109"/>
      <c r="G645" s="109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3.5" customHeight="1">
      <c r="A646" s="100"/>
      <c r="B646" s="109"/>
      <c r="C646" s="109"/>
      <c r="D646" s="109"/>
      <c r="E646" s="109"/>
      <c r="F646" s="109"/>
      <c r="G646" s="109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3.5" customHeight="1">
      <c r="A647" s="100"/>
      <c r="B647" s="109"/>
      <c r="C647" s="109"/>
      <c r="D647" s="109"/>
      <c r="E647" s="109"/>
      <c r="F647" s="109"/>
      <c r="G647" s="109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3.5" customHeight="1">
      <c r="A648" s="100"/>
      <c r="B648" s="109"/>
      <c r="C648" s="109"/>
      <c r="D648" s="109"/>
      <c r="E648" s="109"/>
      <c r="F648" s="109"/>
      <c r="G648" s="109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3.5" customHeight="1">
      <c r="A649" s="100"/>
      <c r="B649" s="109"/>
      <c r="C649" s="109"/>
      <c r="D649" s="109"/>
      <c r="E649" s="109"/>
      <c r="F649" s="109"/>
      <c r="G649" s="109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3.5" customHeight="1">
      <c r="A650" s="100"/>
      <c r="B650" s="109"/>
      <c r="C650" s="109"/>
      <c r="D650" s="109"/>
      <c r="E650" s="109"/>
      <c r="F650" s="109"/>
      <c r="G650" s="109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3.5" customHeight="1">
      <c r="A651" s="100"/>
      <c r="B651" s="109"/>
      <c r="C651" s="109"/>
      <c r="D651" s="109"/>
      <c r="E651" s="109"/>
      <c r="F651" s="109"/>
      <c r="G651" s="109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3.5" customHeight="1">
      <c r="A652" s="100"/>
      <c r="B652" s="109"/>
      <c r="C652" s="109"/>
      <c r="D652" s="109"/>
      <c r="E652" s="109"/>
      <c r="F652" s="109"/>
      <c r="G652" s="109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3.5" customHeight="1">
      <c r="A653" s="100"/>
      <c r="B653" s="109"/>
      <c r="C653" s="109"/>
      <c r="D653" s="109"/>
      <c r="E653" s="109"/>
      <c r="F653" s="109"/>
      <c r="G653" s="109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3.5" customHeight="1">
      <c r="A654" s="100"/>
      <c r="B654" s="109"/>
      <c r="C654" s="109"/>
      <c r="D654" s="109"/>
      <c r="E654" s="109"/>
      <c r="F654" s="109"/>
      <c r="G654" s="109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3.5" customHeight="1">
      <c r="A655" s="100"/>
      <c r="B655" s="109"/>
      <c r="C655" s="109"/>
      <c r="D655" s="109"/>
      <c r="E655" s="109"/>
      <c r="F655" s="109"/>
      <c r="G655" s="109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3.5" customHeight="1">
      <c r="A656" s="100"/>
      <c r="B656" s="109"/>
      <c r="C656" s="109"/>
      <c r="D656" s="109"/>
      <c r="E656" s="109"/>
      <c r="F656" s="109"/>
      <c r="G656" s="109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3.5" customHeight="1">
      <c r="A657" s="100"/>
      <c r="B657" s="109"/>
      <c r="C657" s="109"/>
      <c r="D657" s="109"/>
      <c r="E657" s="109"/>
      <c r="F657" s="109"/>
      <c r="G657" s="109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3.5" customHeight="1">
      <c r="A658" s="100"/>
      <c r="B658" s="109"/>
      <c r="C658" s="109"/>
      <c r="D658" s="109"/>
      <c r="E658" s="109"/>
      <c r="F658" s="109"/>
      <c r="G658" s="109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3.5" customHeight="1">
      <c r="A659" s="100"/>
      <c r="B659" s="109"/>
      <c r="C659" s="109"/>
      <c r="D659" s="109"/>
      <c r="E659" s="109"/>
      <c r="F659" s="109"/>
      <c r="G659" s="109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3.5" customHeight="1">
      <c r="A660" s="100"/>
      <c r="B660" s="109"/>
      <c r="C660" s="109"/>
      <c r="D660" s="109"/>
      <c r="E660" s="109"/>
      <c r="F660" s="109"/>
      <c r="G660" s="109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3.5" customHeight="1">
      <c r="A661" s="100"/>
      <c r="B661" s="109"/>
      <c r="C661" s="109"/>
      <c r="D661" s="109"/>
      <c r="E661" s="109"/>
      <c r="F661" s="109"/>
      <c r="G661" s="109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3.5" customHeight="1">
      <c r="A662" s="100"/>
      <c r="B662" s="109"/>
      <c r="C662" s="109"/>
      <c r="D662" s="109"/>
      <c r="E662" s="109"/>
      <c r="F662" s="109"/>
      <c r="G662" s="109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3.5" customHeight="1">
      <c r="A663" s="100"/>
      <c r="B663" s="109"/>
      <c r="C663" s="109"/>
      <c r="D663" s="109"/>
      <c r="E663" s="109"/>
      <c r="F663" s="109"/>
      <c r="G663" s="109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3.5" customHeight="1">
      <c r="A664" s="100"/>
      <c r="B664" s="109"/>
      <c r="C664" s="109"/>
      <c r="D664" s="109"/>
      <c r="E664" s="109"/>
      <c r="F664" s="109"/>
      <c r="G664" s="109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3.5" customHeight="1">
      <c r="A665" s="100"/>
      <c r="B665" s="109"/>
      <c r="C665" s="109"/>
      <c r="D665" s="109"/>
      <c r="E665" s="109"/>
      <c r="F665" s="109"/>
      <c r="G665" s="109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3.5" customHeight="1">
      <c r="A666" s="100"/>
      <c r="B666" s="109"/>
      <c r="C666" s="109"/>
      <c r="D666" s="109"/>
      <c r="E666" s="109"/>
      <c r="F666" s="109"/>
      <c r="G666" s="109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3.5" customHeight="1">
      <c r="A667" s="100"/>
      <c r="B667" s="109"/>
      <c r="C667" s="109"/>
      <c r="D667" s="109"/>
      <c r="E667" s="109"/>
      <c r="F667" s="109"/>
      <c r="G667" s="10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3.5" customHeight="1">
      <c r="A668" s="100"/>
      <c r="B668" s="109"/>
      <c r="C668" s="109"/>
      <c r="D668" s="109"/>
      <c r="E668" s="109"/>
      <c r="F668" s="109"/>
      <c r="G668" s="109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3.5" customHeight="1">
      <c r="A669" s="100"/>
      <c r="B669" s="109"/>
      <c r="C669" s="109"/>
      <c r="D669" s="109"/>
      <c r="E669" s="109"/>
      <c r="F669" s="109"/>
      <c r="G669" s="109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3.5" customHeight="1">
      <c r="A670" s="100"/>
      <c r="B670" s="109"/>
      <c r="C670" s="109"/>
      <c r="D670" s="109"/>
      <c r="E670" s="109"/>
      <c r="F670" s="109"/>
      <c r="G670" s="109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3.5" customHeight="1">
      <c r="A671" s="100"/>
      <c r="B671" s="109"/>
      <c r="C671" s="109"/>
      <c r="D671" s="109"/>
      <c r="E671" s="109"/>
      <c r="F671" s="109"/>
      <c r="G671" s="109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3.5" customHeight="1">
      <c r="A672" s="100"/>
      <c r="B672" s="109"/>
      <c r="C672" s="109"/>
      <c r="D672" s="109"/>
      <c r="E672" s="109"/>
      <c r="F672" s="109"/>
      <c r="G672" s="109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3.5" customHeight="1">
      <c r="A673" s="100"/>
      <c r="B673" s="109"/>
      <c r="C673" s="109"/>
      <c r="D673" s="109"/>
      <c r="E673" s="109"/>
      <c r="F673" s="109"/>
      <c r="G673" s="109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3.5" customHeight="1">
      <c r="A674" s="100"/>
      <c r="B674" s="109"/>
      <c r="C674" s="109"/>
      <c r="D674" s="109"/>
      <c r="E674" s="109"/>
      <c r="F674" s="109"/>
      <c r="G674" s="109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3.5" customHeight="1">
      <c r="A675" s="100"/>
      <c r="B675" s="109"/>
      <c r="C675" s="109"/>
      <c r="D675" s="109"/>
      <c r="E675" s="109"/>
      <c r="F675" s="109"/>
      <c r="G675" s="109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3.5" customHeight="1">
      <c r="A676" s="100"/>
      <c r="B676" s="109"/>
      <c r="C676" s="109"/>
      <c r="D676" s="109"/>
      <c r="E676" s="109"/>
      <c r="F676" s="109"/>
      <c r="G676" s="109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3.5" customHeight="1">
      <c r="A677" s="100"/>
      <c r="B677" s="109"/>
      <c r="C677" s="109"/>
      <c r="D677" s="109"/>
      <c r="E677" s="109"/>
      <c r="F677" s="109"/>
      <c r="G677" s="109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3.5" customHeight="1">
      <c r="A678" s="100"/>
      <c r="B678" s="109"/>
      <c r="C678" s="109"/>
      <c r="D678" s="109"/>
      <c r="E678" s="109"/>
      <c r="F678" s="109"/>
      <c r="G678" s="109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3.5" customHeight="1">
      <c r="A679" s="100"/>
      <c r="B679" s="109"/>
      <c r="C679" s="109"/>
      <c r="D679" s="109"/>
      <c r="E679" s="109"/>
      <c r="F679" s="109"/>
      <c r="G679" s="109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3.5" customHeight="1">
      <c r="A680" s="100"/>
      <c r="B680" s="109"/>
      <c r="C680" s="109"/>
      <c r="D680" s="109"/>
      <c r="E680" s="109"/>
      <c r="F680" s="109"/>
      <c r="G680" s="109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3.5" customHeight="1">
      <c r="A681" s="100"/>
      <c r="B681" s="109"/>
      <c r="C681" s="109"/>
      <c r="D681" s="109"/>
      <c r="E681" s="109"/>
      <c r="F681" s="109"/>
      <c r="G681" s="109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3.5" customHeight="1">
      <c r="A682" s="100"/>
      <c r="B682" s="109"/>
      <c r="C682" s="109"/>
      <c r="D682" s="109"/>
      <c r="E682" s="109"/>
      <c r="F682" s="109"/>
      <c r="G682" s="109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3.5" customHeight="1">
      <c r="A683" s="100"/>
      <c r="B683" s="109"/>
      <c r="C683" s="109"/>
      <c r="D683" s="109"/>
      <c r="E683" s="109"/>
      <c r="F683" s="109"/>
      <c r="G683" s="109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3.5" customHeight="1">
      <c r="A684" s="100"/>
      <c r="B684" s="109"/>
      <c r="C684" s="109"/>
      <c r="D684" s="109"/>
      <c r="E684" s="109"/>
      <c r="F684" s="109"/>
      <c r="G684" s="109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3.5" customHeight="1">
      <c r="A685" s="100"/>
      <c r="B685" s="109"/>
      <c r="C685" s="109"/>
      <c r="D685" s="109"/>
      <c r="E685" s="109"/>
      <c r="F685" s="109"/>
      <c r="G685" s="109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3.5" customHeight="1">
      <c r="A686" s="100"/>
      <c r="B686" s="109"/>
      <c r="C686" s="109"/>
      <c r="D686" s="109"/>
      <c r="E686" s="109"/>
      <c r="F686" s="109"/>
      <c r="G686" s="109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3.5" customHeight="1">
      <c r="A687" s="100"/>
      <c r="B687" s="109"/>
      <c r="C687" s="109"/>
      <c r="D687" s="109"/>
      <c r="E687" s="109"/>
      <c r="F687" s="109"/>
      <c r="G687" s="109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3.5" customHeight="1">
      <c r="A688" s="100"/>
      <c r="B688" s="109"/>
      <c r="C688" s="109"/>
      <c r="D688" s="109"/>
      <c r="E688" s="109"/>
      <c r="F688" s="109"/>
      <c r="G688" s="109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3.5" customHeight="1">
      <c r="A689" s="100"/>
      <c r="B689" s="109"/>
      <c r="C689" s="109"/>
      <c r="D689" s="109"/>
      <c r="E689" s="109"/>
      <c r="F689" s="109"/>
      <c r="G689" s="109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3.5" customHeight="1">
      <c r="A690" s="100"/>
      <c r="B690" s="109"/>
      <c r="C690" s="109"/>
      <c r="D690" s="109"/>
      <c r="E690" s="109"/>
      <c r="F690" s="109"/>
      <c r="G690" s="109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3.5" customHeight="1">
      <c r="A691" s="100"/>
      <c r="B691" s="109"/>
      <c r="C691" s="109"/>
      <c r="D691" s="109"/>
      <c r="E691" s="109"/>
      <c r="F691" s="109"/>
      <c r="G691" s="109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3.5" customHeight="1">
      <c r="A692" s="100"/>
      <c r="B692" s="109"/>
      <c r="C692" s="109"/>
      <c r="D692" s="109"/>
      <c r="E692" s="109"/>
      <c r="F692" s="109"/>
      <c r="G692" s="109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3.5" customHeight="1">
      <c r="A693" s="100"/>
      <c r="B693" s="109"/>
      <c r="C693" s="109"/>
      <c r="D693" s="109"/>
      <c r="E693" s="109"/>
      <c r="F693" s="109"/>
      <c r="G693" s="109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3.5" customHeight="1">
      <c r="A694" s="100"/>
      <c r="B694" s="109"/>
      <c r="C694" s="109"/>
      <c r="D694" s="109"/>
      <c r="E694" s="109"/>
      <c r="F694" s="109"/>
      <c r="G694" s="109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3.5" customHeight="1">
      <c r="A695" s="100"/>
      <c r="B695" s="109"/>
      <c r="C695" s="109"/>
      <c r="D695" s="109"/>
      <c r="E695" s="109"/>
      <c r="F695" s="109"/>
      <c r="G695" s="109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3.5" customHeight="1">
      <c r="A696" s="100"/>
      <c r="B696" s="109"/>
      <c r="C696" s="109"/>
      <c r="D696" s="109"/>
      <c r="E696" s="109"/>
      <c r="F696" s="109"/>
      <c r="G696" s="109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3.5" customHeight="1">
      <c r="A697" s="100"/>
      <c r="B697" s="109"/>
      <c r="C697" s="109"/>
      <c r="D697" s="109"/>
      <c r="E697" s="109"/>
      <c r="F697" s="109"/>
      <c r="G697" s="109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3.5" customHeight="1">
      <c r="A698" s="100"/>
      <c r="B698" s="109"/>
      <c r="C698" s="109"/>
      <c r="D698" s="109"/>
      <c r="E698" s="109"/>
      <c r="F698" s="109"/>
      <c r="G698" s="109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3.5" customHeight="1">
      <c r="A699" s="100"/>
      <c r="B699" s="109"/>
      <c r="C699" s="109"/>
      <c r="D699" s="109"/>
      <c r="E699" s="109"/>
      <c r="F699" s="109"/>
      <c r="G699" s="109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3.5" customHeight="1">
      <c r="A700" s="100"/>
      <c r="B700" s="109"/>
      <c r="C700" s="109"/>
      <c r="D700" s="109"/>
      <c r="E700" s="109"/>
      <c r="F700" s="109"/>
      <c r="G700" s="109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3.5" customHeight="1">
      <c r="A701" s="100"/>
      <c r="B701" s="109"/>
      <c r="C701" s="109"/>
      <c r="D701" s="109"/>
      <c r="E701" s="109"/>
      <c r="F701" s="109"/>
      <c r="G701" s="109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3.5" customHeight="1">
      <c r="A702" s="100"/>
      <c r="B702" s="109"/>
      <c r="C702" s="109"/>
      <c r="D702" s="109"/>
      <c r="E702" s="109"/>
      <c r="F702" s="109"/>
      <c r="G702" s="109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3.5" customHeight="1">
      <c r="A703" s="100"/>
      <c r="B703" s="109"/>
      <c r="C703" s="109"/>
      <c r="D703" s="109"/>
      <c r="E703" s="109"/>
      <c r="F703" s="109"/>
      <c r="G703" s="109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3.5" customHeight="1">
      <c r="A704" s="100"/>
      <c r="B704" s="109"/>
      <c r="C704" s="109"/>
      <c r="D704" s="109"/>
      <c r="E704" s="109"/>
      <c r="F704" s="109"/>
      <c r="G704" s="109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3.5" customHeight="1">
      <c r="A705" s="100"/>
      <c r="B705" s="109"/>
      <c r="C705" s="109"/>
      <c r="D705" s="109"/>
      <c r="E705" s="109"/>
      <c r="F705" s="109"/>
      <c r="G705" s="109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3.5" customHeight="1">
      <c r="A706" s="100"/>
      <c r="B706" s="109"/>
      <c r="C706" s="109"/>
      <c r="D706" s="109"/>
      <c r="E706" s="109"/>
      <c r="F706" s="109"/>
      <c r="G706" s="109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3.5" customHeight="1">
      <c r="A707" s="100"/>
      <c r="B707" s="109"/>
      <c r="C707" s="109"/>
      <c r="D707" s="109"/>
      <c r="E707" s="109"/>
      <c r="F707" s="109"/>
      <c r="G707" s="109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3.5" customHeight="1">
      <c r="A708" s="100"/>
      <c r="B708" s="109"/>
      <c r="C708" s="109"/>
      <c r="D708" s="109"/>
      <c r="E708" s="109"/>
      <c r="F708" s="109"/>
      <c r="G708" s="109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3.5" customHeight="1">
      <c r="A709" s="100"/>
      <c r="B709" s="109"/>
      <c r="C709" s="109"/>
      <c r="D709" s="109"/>
      <c r="E709" s="109"/>
      <c r="F709" s="109"/>
      <c r="G709" s="109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3.5" customHeight="1">
      <c r="A710" s="100"/>
      <c r="B710" s="109"/>
      <c r="C710" s="109"/>
      <c r="D710" s="109"/>
      <c r="E710" s="109"/>
      <c r="F710" s="109"/>
      <c r="G710" s="109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3.5" customHeight="1">
      <c r="A711" s="100"/>
      <c r="B711" s="109"/>
      <c r="C711" s="109"/>
      <c r="D711" s="109"/>
      <c r="E711" s="109"/>
      <c r="F711" s="109"/>
      <c r="G711" s="109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3.5" customHeight="1">
      <c r="A712" s="100"/>
      <c r="B712" s="109"/>
      <c r="C712" s="109"/>
      <c r="D712" s="109"/>
      <c r="E712" s="109"/>
      <c r="F712" s="109"/>
      <c r="G712" s="109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3.5" customHeight="1">
      <c r="A713" s="100"/>
      <c r="B713" s="109"/>
      <c r="C713" s="109"/>
      <c r="D713" s="109"/>
      <c r="E713" s="109"/>
      <c r="F713" s="109"/>
      <c r="G713" s="109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3.5" customHeight="1">
      <c r="A714" s="100"/>
      <c r="B714" s="109"/>
      <c r="C714" s="109"/>
      <c r="D714" s="109"/>
      <c r="E714" s="109"/>
      <c r="F714" s="109"/>
      <c r="G714" s="109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3.5" customHeight="1">
      <c r="A715" s="100"/>
      <c r="B715" s="109"/>
      <c r="C715" s="109"/>
      <c r="D715" s="109"/>
      <c r="E715" s="109"/>
      <c r="F715" s="109"/>
      <c r="G715" s="109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3.5" customHeight="1">
      <c r="A716" s="100"/>
      <c r="B716" s="109"/>
      <c r="C716" s="109"/>
      <c r="D716" s="109"/>
      <c r="E716" s="109"/>
      <c r="F716" s="109"/>
      <c r="G716" s="109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3.5" customHeight="1">
      <c r="A717" s="100"/>
      <c r="B717" s="109"/>
      <c r="C717" s="109"/>
      <c r="D717" s="109"/>
      <c r="E717" s="109"/>
      <c r="F717" s="109"/>
      <c r="G717" s="109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3.5" customHeight="1">
      <c r="A718" s="100"/>
      <c r="B718" s="109"/>
      <c r="C718" s="109"/>
      <c r="D718" s="109"/>
      <c r="E718" s="109"/>
      <c r="F718" s="109"/>
      <c r="G718" s="109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3.5" customHeight="1">
      <c r="A719" s="100"/>
      <c r="B719" s="109"/>
      <c r="C719" s="109"/>
      <c r="D719" s="109"/>
      <c r="E719" s="109"/>
      <c r="F719" s="109"/>
      <c r="G719" s="109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3.5" customHeight="1">
      <c r="A720" s="100"/>
      <c r="B720" s="109"/>
      <c r="C720" s="109"/>
      <c r="D720" s="109"/>
      <c r="E720" s="109"/>
      <c r="F720" s="109"/>
      <c r="G720" s="109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3.5" customHeight="1">
      <c r="A721" s="100"/>
      <c r="B721" s="109"/>
      <c r="C721" s="109"/>
      <c r="D721" s="109"/>
      <c r="E721" s="109"/>
      <c r="F721" s="109"/>
      <c r="G721" s="109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3.5" customHeight="1">
      <c r="A722" s="100"/>
      <c r="B722" s="109"/>
      <c r="C722" s="109"/>
      <c r="D722" s="109"/>
      <c r="E722" s="109"/>
      <c r="F722" s="109"/>
      <c r="G722" s="109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3.5" customHeight="1">
      <c r="A723" s="100"/>
      <c r="B723" s="109"/>
      <c r="C723" s="109"/>
      <c r="D723" s="109"/>
      <c r="E723" s="109"/>
      <c r="F723" s="109"/>
      <c r="G723" s="109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3.5" customHeight="1">
      <c r="A724" s="100"/>
      <c r="B724" s="109"/>
      <c r="C724" s="109"/>
      <c r="D724" s="109"/>
      <c r="E724" s="109"/>
      <c r="F724" s="109"/>
      <c r="G724" s="109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3.5" customHeight="1">
      <c r="A725" s="100"/>
      <c r="B725" s="109"/>
      <c r="C725" s="109"/>
      <c r="D725" s="109"/>
      <c r="E725" s="109"/>
      <c r="F725" s="109"/>
      <c r="G725" s="109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3.5" customHeight="1">
      <c r="A726" s="100"/>
      <c r="B726" s="109"/>
      <c r="C726" s="109"/>
      <c r="D726" s="109"/>
      <c r="E726" s="109"/>
      <c r="F726" s="109"/>
      <c r="G726" s="109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3.5" customHeight="1">
      <c r="A727" s="100"/>
      <c r="B727" s="109"/>
      <c r="C727" s="109"/>
      <c r="D727" s="109"/>
      <c r="E727" s="109"/>
      <c r="F727" s="109"/>
      <c r="G727" s="109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3.5" customHeight="1">
      <c r="A728" s="100"/>
      <c r="B728" s="109"/>
      <c r="C728" s="109"/>
      <c r="D728" s="109"/>
      <c r="E728" s="109"/>
      <c r="F728" s="109"/>
      <c r="G728" s="109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3.5" customHeight="1">
      <c r="A729" s="100"/>
      <c r="B729" s="109"/>
      <c r="C729" s="109"/>
      <c r="D729" s="109"/>
      <c r="E729" s="109"/>
      <c r="F729" s="109"/>
      <c r="G729" s="109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3.5" customHeight="1">
      <c r="A730" s="100"/>
      <c r="B730" s="109"/>
      <c r="C730" s="109"/>
      <c r="D730" s="109"/>
      <c r="E730" s="109"/>
      <c r="F730" s="109"/>
      <c r="G730" s="109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3.5" customHeight="1">
      <c r="A731" s="100"/>
      <c r="B731" s="109"/>
      <c r="C731" s="109"/>
      <c r="D731" s="109"/>
      <c r="E731" s="109"/>
      <c r="F731" s="109"/>
      <c r="G731" s="109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3.5" customHeight="1">
      <c r="A732" s="100"/>
      <c r="B732" s="109"/>
      <c r="C732" s="109"/>
      <c r="D732" s="109"/>
      <c r="E732" s="109"/>
      <c r="F732" s="109"/>
      <c r="G732" s="109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3.5" customHeight="1">
      <c r="A733" s="100"/>
      <c r="B733" s="109"/>
      <c r="C733" s="109"/>
      <c r="D733" s="109"/>
      <c r="E733" s="109"/>
      <c r="F733" s="109"/>
      <c r="G733" s="109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3.5" customHeight="1">
      <c r="A734" s="100"/>
      <c r="B734" s="109"/>
      <c r="C734" s="109"/>
      <c r="D734" s="109"/>
      <c r="E734" s="109"/>
      <c r="F734" s="109"/>
      <c r="G734" s="109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3.5" customHeight="1">
      <c r="A735" s="100"/>
      <c r="B735" s="109"/>
      <c r="C735" s="109"/>
      <c r="D735" s="109"/>
      <c r="E735" s="109"/>
      <c r="F735" s="109"/>
      <c r="G735" s="109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3.5" customHeight="1">
      <c r="A736" s="100"/>
      <c r="B736" s="109"/>
      <c r="C736" s="109"/>
      <c r="D736" s="109"/>
      <c r="E736" s="109"/>
      <c r="F736" s="109"/>
      <c r="G736" s="109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3.5" customHeight="1">
      <c r="A737" s="100"/>
      <c r="B737" s="109"/>
      <c r="C737" s="109"/>
      <c r="D737" s="109"/>
      <c r="E737" s="109"/>
      <c r="F737" s="109"/>
      <c r="G737" s="109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3.5" customHeight="1">
      <c r="A738" s="100"/>
      <c r="B738" s="109"/>
      <c r="C738" s="109"/>
      <c r="D738" s="109"/>
      <c r="E738" s="109"/>
      <c r="F738" s="109"/>
      <c r="G738" s="109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3.5" customHeight="1">
      <c r="A739" s="100"/>
      <c r="B739" s="109"/>
      <c r="C739" s="109"/>
      <c r="D739" s="109"/>
      <c r="E739" s="109"/>
      <c r="F739" s="109"/>
      <c r="G739" s="109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3.5" customHeight="1">
      <c r="A740" s="100"/>
      <c r="B740" s="109"/>
      <c r="C740" s="109"/>
      <c r="D740" s="109"/>
      <c r="E740" s="109"/>
      <c r="F740" s="109"/>
      <c r="G740" s="109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3.5" customHeight="1">
      <c r="A741" s="100"/>
      <c r="B741" s="109"/>
      <c r="C741" s="109"/>
      <c r="D741" s="109"/>
      <c r="E741" s="109"/>
      <c r="F741" s="109"/>
      <c r="G741" s="109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3.5" customHeight="1">
      <c r="A742" s="100"/>
      <c r="B742" s="109"/>
      <c r="C742" s="109"/>
      <c r="D742" s="109"/>
      <c r="E742" s="109"/>
      <c r="F742" s="109"/>
      <c r="G742" s="109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3.5" customHeight="1">
      <c r="A743" s="100"/>
      <c r="B743" s="109"/>
      <c r="C743" s="109"/>
      <c r="D743" s="109"/>
      <c r="E743" s="109"/>
      <c r="F743" s="109"/>
      <c r="G743" s="109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3.5" customHeight="1">
      <c r="A744" s="100"/>
      <c r="B744" s="109"/>
      <c r="C744" s="109"/>
      <c r="D744" s="109"/>
      <c r="E744" s="109"/>
      <c r="F744" s="109"/>
      <c r="G744" s="109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3.5" customHeight="1">
      <c r="A745" s="100"/>
      <c r="B745" s="109"/>
      <c r="C745" s="109"/>
      <c r="D745" s="109"/>
      <c r="E745" s="109"/>
      <c r="F745" s="109"/>
      <c r="G745" s="109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3.5" customHeight="1">
      <c r="A746" s="100"/>
      <c r="B746" s="109"/>
      <c r="C746" s="109"/>
      <c r="D746" s="109"/>
      <c r="E746" s="109"/>
      <c r="F746" s="109"/>
      <c r="G746" s="109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3.5" customHeight="1">
      <c r="A747" s="100"/>
      <c r="B747" s="109"/>
      <c r="C747" s="109"/>
      <c r="D747" s="109"/>
      <c r="E747" s="109"/>
      <c r="F747" s="109"/>
      <c r="G747" s="109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3.5" customHeight="1">
      <c r="A748" s="100"/>
      <c r="B748" s="109"/>
      <c r="C748" s="109"/>
      <c r="D748" s="109"/>
      <c r="E748" s="109"/>
      <c r="F748" s="109"/>
      <c r="G748" s="109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3.5" customHeight="1">
      <c r="A749" s="100"/>
      <c r="B749" s="109"/>
      <c r="C749" s="109"/>
      <c r="D749" s="109"/>
      <c r="E749" s="109"/>
      <c r="F749" s="109"/>
      <c r="G749" s="109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3.5" customHeight="1">
      <c r="A750" s="100"/>
      <c r="B750" s="109"/>
      <c r="C750" s="109"/>
      <c r="D750" s="109"/>
      <c r="E750" s="109"/>
      <c r="F750" s="109"/>
      <c r="G750" s="109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3.5" customHeight="1">
      <c r="A751" s="100"/>
      <c r="B751" s="109"/>
      <c r="C751" s="109"/>
      <c r="D751" s="109"/>
      <c r="E751" s="109"/>
      <c r="F751" s="109"/>
      <c r="G751" s="109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3.5" customHeight="1">
      <c r="A752" s="100"/>
      <c r="B752" s="109"/>
      <c r="C752" s="109"/>
      <c r="D752" s="109"/>
      <c r="E752" s="109"/>
      <c r="F752" s="109"/>
      <c r="G752" s="109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3.5" customHeight="1">
      <c r="A753" s="100"/>
      <c r="B753" s="109"/>
      <c r="C753" s="109"/>
      <c r="D753" s="109"/>
      <c r="E753" s="109"/>
      <c r="F753" s="109"/>
      <c r="G753" s="109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3.5" customHeight="1">
      <c r="A754" s="100"/>
      <c r="B754" s="109"/>
      <c r="C754" s="109"/>
      <c r="D754" s="109"/>
      <c r="E754" s="109"/>
      <c r="F754" s="109"/>
      <c r="G754" s="109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3.5" customHeight="1">
      <c r="A755" s="100"/>
      <c r="B755" s="109"/>
      <c r="C755" s="109"/>
      <c r="D755" s="109"/>
      <c r="E755" s="109"/>
      <c r="F755" s="109"/>
      <c r="G755" s="109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3.5" customHeight="1">
      <c r="A756" s="100"/>
      <c r="B756" s="109"/>
      <c r="C756" s="109"/>
      <c r="D756" s="109"/>
      <c r="E756" s="109"/>
      <c r="F756" s="109"/>
      <c r="G756" s="109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3.5" customHeight="1">
      <c r="A757" s="100"/>
      <c r="B757" s="109"/>
      <c r="C757" s="109"/>
      <c r="D757" s="109"/>
      <c r="E757" s="109"/>
      <c r="F757" s="109"/>
      <c r="G757" s="109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3.5" customHeight="1">
      <c r="A758" s="100"/>
      <c r="B758" s="109"/>
      <c r="C758" s="109"/>
      <c r="D758" s="109"/>
      <c r="E758" s="109"/>
      <c r="F758" s="109"/>
      <c r="G758" s="109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3.5" customHeight="1">
      <c r="A759" s="100"/>
      <c r="B759" s="109"/>
      <c r="C759" s="109"/>
      <c r="D759" s="109"/>
      <c r="E759" s="109"/>
      <c r="F759" s="109"/>
      <c r="G759" s="109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3.5" customHeight="1">
      <c r="A760" s="100"/>
      <c r="B760" s="109"/>
      <c r="C760" s="109"/>
      <c r="D760" s="109"/>
      <c r="E760" s="109"/>
      <c r="F760" s="109"/>
      <c r="G760" s="109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3.5" customHeight="1">
      <c r="A761" s="100"/>
      <c r="B761" s="109"/>
      <c r="C761" s="109"/>
      <c r="D761" s="109"/>
      <c r="E761" s="109"/>
      <c r="F761" s="109"/>
      <c r="G761" s="109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3.5" customHeight="1">
      <c r="A762" s="100"/>
      <c r="B762" s="109"/>
      <c r="C762" s="109"/>
      <c r="D762" s="109"/>
      <c r="E762" s="109"/>
      <c r="F762" s="109"/>
      <c r="G762" s="109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3.5" customHeight="1">
      <c r="A763" s="100"/>
      <c r="B763" s="109"/>
      <c r="C763" s="109"/>
      <c r="D763" s="109"/>
      <c r="E763" s="109"/>
      <c r="F763" s="109"/>
      <c r="G763" s="109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3.5" customHeight="1">
      <c r="A764" s="100"/>
      <c r="B764" s="109"/>
      <c r="C764" s="109"/>
      <c r="D764" s="109"/>
      <c r="E764" s="109"/>
      <c r="F764" s="109"/>
      <c r="G764" s="109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3.5" customHeight="1">
      <c r="A765" s="100"/>
      <c r="B765" s="109"/>
      <c r="C765" s="109"/>
      <c r="D765" s="109"/>
      <c r="E765" s="109"/>
      <c r="F765" s="109"/>
      <c r="G765" s="109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3.5" customHeight="1">
      <c r="A766" s="100"/>
      <c r="B766" s="109"/>
      <c r="C766" s="109"/>
      <c r="D766" s="109"/>
      <c r="E766" s="109"/>
      <c r="F766" s="109"/>
      <c r="G766" s="109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3.5" customHeight="1">
      <c r="A767" s="100"/>
      <c r="B767" s="109"/>
      <c r="C767" s="109"/>
      <c r="D767" s="109"/>
      <c r="E767" s="109"/>
      <c r="F767" s="109"/>
      <c r="G767" s="109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3.5" customHeight="1">
      <c r="A768" s="100"/>
      <c r="B768" s="109"/>
      <c r="C768" s="109"/>
      <c r="D768" s="109"/>
      <c r="E768" s="109"/>
      <c r="F768" s="109"/>
      <c r="G768" s="109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3.5" customHeight="1">
      <c r="A769" s="100"/>
      <c r="B769" s="109"/>
      <c r="C769" s="109"/>
      <c r="D769" s="109"/>
      <c r="E769" s="109"/>
      <c r="F769" s="109"/>
      <c r="G769" s="109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3.5" customHeight="1">
      <c r="A770" s="100"/>
      <c r="B770" s="109"/>
      <c r="C770" s="109"/>
      <c r="D770" s="109"/>
      <c r="E770" s="109"/>
      <c r="F770" s="109"/>
      <c r="G770" s="109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3.5" customHeight="1">
      <c r="A771" s="100"/>
      <c r="B771" s="109"/>
      <c r="C771" s="109"/>
      <c r="D771" s="109"/>
      <c r="E771" s="109"/>
      <c r="F771" s="109"/>
      <c r="G771" s="109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3.5" customHeight="1">
      <c r="A772" s="100"/>
      <c r="B772" s="109"/>
      <c r="C772" s="109"/>
      <c r="D772" s="109"/>
      <c r="E772" s="109"/>
      <c r="F772" s="109"/>
      <c r="G772" s="109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3.5" customHeight="1">
      <c r="A773" s="100"/>
      <c r="B773" s="109"/>
      <c r="C773" s="109"/>
      <c r="D773" s="109"/>
      <c r="E773" s="109"/>
      <c r="F773" s="109"/>
      <c r="G773" s="109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3.5" customHeight="1">
      <c r="A774" s="100"/>
      <c r="B774" s="109"/>
      <c r="C774" s="109"/>
      <c r="D774" s="109"/>
      <c r="E774" s="109"/>
      <c r="F774" s="109"/>
      <c r="G774" s="109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3.5" customHeight="1">
      <c r="A775" s="100"/>
      <c r="B775" s="109"/>
      <c r="C775" s="109"/>
      <c r="D775" s="109"/>
      <c r="E775" s="109"/>
      <c r="F775" s="109"/>
      <c r="G775" s="109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3.5" customHeight="1">
      <c r="A776" s="100"/>
      <c r="B776" s="109"/>
      <c r="C776" s="109"/>
      <c r="D776" s="109"/>
      <c r="E776" s="109"/>
      <c r="F776" s="109"/>
      <c r="G776" s="109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3.5" customHeight="1">
      <c r="A777" s="100"/>
      <c r="B777" s="109"/>
      <c r="C777" s="109"/>
      <c r="D777" s="109"/>
      <c r="E777" s="109"/>
      <c r="F777" s="109"/>
      <c r="G777" s="109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3.5" customHeight="1">
      <c r="A778" s="100"/>
      <c r="B778" s="109"/>
      <c r="C778" s="109"/>
      <c r="D778" s="109"/>
      <c r="E778" s="109"/>
      <c r="F778" s="109"/>
      <c r="G778" s="109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3.5" customHeight="1">
      <c r="A779" s="100"/>
      <c r="B779" s="109"/>
      <c r="C779" s="109"/>
      <c r="D779" s="109"/>
      <c r="E779" s="109"/>
      <c r="F779" s="109"/>
      <c r="G779" s="109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3.5" customHeight="1">
      <c r="A780" s="100"/>
      <c r="B780" s="109"/>
      <c r="C780" s="109"/>
      <c r="D780" s="109"/>
      <c r="E780" s="109"/>
      <c r="F780" s="109"/>
      <c r="G780" s="109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3.5" customHeight="1">
      <c r="A781" s="100"/>
      <c r="B781" s="109"/>
      <c r="C781" s="109"/>
      <c r="D781" s="109"/>
      <c r="E781" s="109"/>
      <c r="F781" s="109"/>
      <c r="G781" s="109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3.5" customHeight="1">
      <c r="A782" s="100"/>
      <c r="B782" s="109"/>
      <c r="C782" s="109"/>
      <c r="D782" s="109"/>
      <c r="E782" s="109"/>
      <c r="F782" s="109"/>
      <c r="G782" s="109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3.5" customHeight="1">
      <c r="A783" s="100"/>
      <c r="B783" s="109"/>
      <c r="C783" s="109"/>
      <c r="D783" s="109"/>
      <c r="E783" s="109"/>
      <c r="F783" s="109"/>
      <c r="G783" s="109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3.5" customHeight="1">
      <c r="A784" s="100"/>
      <c r="B784" s="109"/>
      <c r="C784" s="109"/>
      <c r="D784" s="109"/>
      <c r="E784" s="109"/>
      <c r="F784" s="109"/>
      <c r="G784" s="109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3.5" customHeight="1">
      <c r="A785" s="100"/>
      <c r="B785" s="109"/>
      <c r="C785" s="109"/>
      <c r="D785" s="109"/>
      <c r="E785" s="109"/>
      <c r="F785" s="109"/>
      <c r="G785" s="109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3.5" customHeight="1">
      <c r="A786" s="100"/>
      <c r="B786" s="109"/>
      <c r="C786" s="109"/>
      <c r="D786" s="109"/>
      <c r="E786" s="109"/>
      <c r="F786" s="109"/>
      <c r="G786" s="109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3.5" customHeight="1">
      <c r="A787" s="100"/>
      <c r="B787" s="109"/>
      <c r="C787" s="109"/>
      <c r="D787" s="109"/>
      <c r="E787" s="109"/>
      <c r="F787" s="109"/>
      <c r="G787" s="109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3.5" customHeight="1">
      <c r="A788" s="100"/>
      <c r="B788" s="109"/>
      <c r="C788" s="109"/>
      <c r="D788" s="109"/>
      <c r="E788" s="109"/>
      <c r="F788" s="109"/>
      <c r="G788" s="109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3.5" customHeight="1">
      <c r="A789" s="100"/>
      <c r="B789" s="109"/>
      <c r="C789" s="109"/>
      <c r="D789" s="109"/>
      <c r="E789" s="109"/>
      <c r="F789" s="109"/>
      <c r="G789" s="109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3.5" customHeight="1">
      <c r="A790" s="100"/>
      <c r="B790" s="109"/>
      <c r="C790" s="109"/>
      <c r="D790" s="109"/>
      <c r="E790" s="109"/>
      <c r="F790" s="109"/>
      <c r="G790" s="109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3.5" customHeight="1">
      <c r="A791" s="100"/>
      <c r="B791" s="109"/>
      <c r="C791" s="109"/>
      <c r="D791" s="109"/>
      <c r="E791" s="109"/>
      <c r="F791" s="109"/>
      <c r="G791" s="109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3.5" customHeight="1">
      <c r="A792" s="100"/>
      <c r="B792" s="109"/>
      <c r="C792" s="109"/>
      <c r="D792" s="109"/>
      <c r="E792" s="109"/>
      <c r="F792" s="109"/>
      <c r="G792" s="109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3.5" customHeight="1">
      <c r="A793" s="100"/>
      <c r="B793" s="109"/>
      <c r="C793" s="109"/>
      <c r="D793" s="109"/>
      <c r="E793" s="109"/>
      <c r="F793" s="109"/>
      <c r="G793" s="109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3.5" customHeight="1">
      <c r="A794" s="100"/>
      <c r="B794" s="109"/>
      <c r="C794" s="109"/>
      <c r="D794" s="109"/>
      <c r="E794" s="109"/>
      <c r="F794" s="109"/>
      <c r="G794" s="109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3.5" customHeight="1">
      <c r="A795" s="100"/>
      <c r="B795" s="109"/>
      <c r="C795" s="109"/>
      <c r="D795" s="109"/>
      <c r="E795" s="109"/>
      <c r="F795" s="109"/>
      <c r="G795" s="109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3.5" customHeight="1">
      <c r="A796" s="100"/>
      <c r="B796" s="109"/>
      <c r="C796" s="109"/>
      <c r="D796" s="109"/>
      <c r="E796" s="109"/>
      <c r="F796" s="109"/>
      <c r="G796" s="109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3.5" customHeight="1">
      <c r="A797" s="100"/>
      <c r="B797" s="109"/>
      <c r="C797" s="109"/>
      <c r="D797" s="109"/>
      <c r="E797" s="109"/>
      <c r="F797" s="109"/>
      <c r="G797" s="109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3.5" customHeight="1">
      <c r="A798" s="100"/>
      <c r="B798" s="109"/>
      <c r="C798" s="109"/>
      <c r="D798" s="109"/>
      <c r="E798" s="109"/>
      <c r="F798" s="109"/>
      <c r="G798" s="109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3.5" customHeight="1">
      <c r="A799" s="100"/>
      <c r="B799" s="109"/>
      <c r="C799" s="109"/>
      <c r="D799" s="109"/>
      <c r="E799" s="109"/>
      <c r="F799" s="109"/>
      <c r="G799" s="109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3.5" customHeight="1">
      <c r="A800" s="100"/>
      <c r="B800" s="109"/>
      <c r="C800" s="109"/>
      <c r="D800" s="109"/>
      <c r="E800" s="109"/>
      <c r="F800" s="109"/>
      <c r="G800" s="109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3.5" customHeight="1">
      <c r="A801" s="100"/>
      <c r="B801" s="109"/>
      <c r="C801" s="109"/>
      <c r="D801" s="109"/>
      <c r="E801" s="109"/>
      <c r="F801" s="109"/>
      <c r="G801" s="109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3.5" customHeight="1">
      <c r="A802" s="100"/>
      <c r="B802" s="109"/>
      <c r="C802" s="109"/>
      <c r="D802" s="109"/>
      <c r="E802" s="109"/>
      <c r="F802" s="109"/>
      <c r="G802" s="109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3.5" customHeight="1">
      <c r="A803" s="100"/>
      <c r="B803" s="109"/>
      <c r="C803" s="109"/>
      <c r="D803" s="109"/>
      <c r="E803" s="109"/>
      <c r="F803" s="109"/>
      <c r="G803" s="109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3.5" customHeight="1">
      <c r="A804" s="100"/>
      <c r="B804" s="109"/>
      <c r="C804" s="109"/>
      <c r="D804" s="109"/>
      <c r="E804" s="109"/>
      <c r="F804" s="109"/>
      <c r="G804" s="109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3.5" customHeight="1">
      <c r="A805" s="100"/>
      <c r="B805" s="109"/>
      <c r="C805" s="109"/>
      <c r="D805" s="109"/>
      <c r="E805" s="109"/>
      <c r="F805" s="109"/>
      <c r="G805" s="109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3.5" customHeight="1">
      <c r="A806" s="100"/>
      <c r="B806" s="109"/>
      <c r="C806" s="109"/>
      <c r="D806" s="109"/>
      <c r="E806" s="109"/>
      <c r="F806" s="109"/>
      <c r="G806" s="109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3.5" customHeight="1">
      <c r="A807" s="100"/>
      <c r="B807" s="109"/>
      <c r="C807" s="109"/>
      <c r="D807" s="109"/>
      <c r="E807" s="109"/>
      <c r="F807" s="109"/>
      <c r="G807" s="109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3.5" customHeight="1">
      <c r="A808" s="100"/>
      <c r="B808" s="109"/>
      <c r="C808" s="109"/>
      <c r="D808" s="109"/>
      <c r="E808" s="109"/>
      <c r="F808" s="109"/>
      <c r="G808" s="109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3.5" customHeight="1">
      <c r="A809" s="100"/>
      <c r="B809" s="109"/>
      <c r="C809" s="109"/>
      <c r="D809" s="109"/>
      <c r="E809" s="109"/>
      <c r="F809" s="109"/>
      <c r="G809" s="109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3.5" customHeight="1">
      <c r="A810" s="100"/>
      <c r="B810" s="109"/>
      <c r="C810" s="109"/>
      <c r="D810" s="109"/>
      <c r="E810" s="109"/>
      <c r="F810" s="109"/>
      <c r="G810" s="109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3.5" customHeight="1">
      <c r="A811" s="100"/>
      <c r="B811" s="109"/>
      <c r="C811" s="109"/>
      <c r="D811" s="109"/>
      <c r="E811" s="109"/>
      <c r="F811" s="109"/>
      <c r="G811" s="109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3.5" customHeight="1">
      <c r="A812" s="100"/>
      <c r="B812" s="109"/>
      <c r="C812" s="109"/>
      <c r="D812" s="109"/>
      <c r="E812" s="109"/>
      <c r="F812" s="109"/>
      <c r="G812" s="109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3.5" customHeight="1">
      <c r="A813" s="100"/>
      <c r="B813" s="109"/>
      <c r="C813" s="109"/>
      <c r="D813" s="109"/>
      <c r="E813" s="109"/>
      <c r="F813" s="109"/>
      <c r="G813" s="109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3.5" customHeight="1">
      <c r="A814" s="100"/>
      <c r="B814" s="109"/>
      <c r="C814" s="109"/>
      <c r="D814" s="109"/>
      <c r="E814" s="109"/>
      <c r="F814" s="109"/>
      <c r="G814" s="109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3.5" customHeight="1">
      <c r="A815" s="100"/>
      <c r="B815" s="109"/>
      <c r="C815" s="109"/>
      <c r="D815" s="109"/>
      <c r="E815" s="109"/>
      <c r="F815" s="109"/>
      <c r="G815" s="109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3.5" customHeight="1">
      <c r="A816" s="100"/>
      <c r="B816" s="109"/>
      <c r="C816" s="109"/>
      <c r="D816" s="109"/>
      <c r="E816" s="109"/>
      <c r="F816" s="109"/>
      <c r="G816" s="109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3.5" customHeight="1">
      <c r="A817" s="100"/>
      <c r="B817" s="109"/>
      <c r="C817" s="109"/>
      <c r="D817" s="109"/>
      <c r="E817" s="109"/>
      <c r="F817" s="109"/>
      <c r="G817" s="109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3.5" customHeight="1">
      <c r="A818" s="100"/>
      <c r="B818" s="109"/>
      <c r="C818" s="109"/>
      <c r="D818" s="109"/>
      <c r="E818" s="109"/>
      <c r="F818" s="109"/>
      <c r="G818" s="109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3.5" customHeight="1">
      <c r="A819" s="100"/>
      <c r="B819" s="109"/>
      <c r="C819" s="109"/>
      <c r="D819" s="109"/>
      <c r="E819" s="109"/>
      <c r="F819" s="109"/>
      <c r="G819" s="109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3.5" customHeight="1">
      <c r="A820" s="100"/>
      <c r="B820" s="109"/>
      <c r="C820" s="109"/>
      <c r="D820" s="109"/>
      <c r="E820" s="109"/>
      <c r="F820" s="109"/>
      <c r="G820" s="109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3.5" customHeight="1">
      <c r="A821" s="100"/>
      <c r="B821" s="109"/>
      <c r="C821" s="109"/>
      <c r="D821" s="109"/>
      <c r="E821" s="109"/>
      <c r="F821" s="109"/>
      <c r="G821" s="109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3.5" customHeight="1">
      <c r="A822" s="100"/>
      <c r="B822" s="109"/>
      <c r="C822" s="109"/>
      <c r="D822" s="109"/>
      <c r="E822" s="109"/>
      <c r="F822" s="109"/>
      <c r="G822" s="109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3.5" customHeight="1">
      <c r="A823" s="100"/>
      <c r="B823" s="109"/>
      <c r="C823" s="109"/>
      <c r="D823" s="109"/>
      <c r="E823" s="109"/>
      <c r="F823" s="109"/>
      <c r="G823" s="109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3.5" customHeight="1">
      <c r="A824" s="100"/>
      <c r="B824" s="109"/>
      <c r="C824" s="109"/>
      <c r="D824" s="109"/>
      <c r="E824" s="109"/>
      <c r="F824" s="109"/>
      <c r="G824" s="109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3.5" customHeight="1">
      <c r="A825" s="100"/>
      <c r="B825" s="109"/>
      <c r="C825" s="109"/>
      <c r="D825" s="109"/>
      <c r="E825" s="109"/>
      <c r="F825" s="109"/>
      <c r="G825" s="109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3.5" customHeight="1">
      <c r="A826" s="100"/>
      <c r="B826" s="109"/>
      <c r="C826" s="109"/>
      <c r="D826" s="109"/>
      <c r="E826" s="109"/>
      <c r="F826" s="109"/>
      <c r="G826" s="109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3.5" customHeight="1">
      <c r="A827" s="100"/>
      <c r="B827" s="109"/>
      <c r="C827" s="109"/>
      <c r="D827" s="109"/>
      <c r="E827" s="109"/>
      <c r="F827" s="109"/>
      <c r="G827" s="109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3.5" customHeight="1">
      <c r="A828" s="100"/>
      <c r="B828" s="109"/>
      <c r="C828" s="109"/>
      <c r="D828" s="109"/>
      <c r="E828" s="109"/>
      <c r="F828" s="109"/>
      <c r="G828" s="109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3.5" customHeight="1">
      <c r="A829" s="100"/>
      <c r="B829" s="109"/>
      <c r="C829" s="109"/>
      <c r="D829" s="109"/>
      <c r="E829" s="109"/>
      <c r="F829" s="109"/>
      <c r="G829" s="109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3.5" customHeight="1">
      <c r="A830" s="100"/>
      <c r="B830" s="109"/>
      <c r="C830" s="109"/>
      <c r="D830" s="109"/>
      <c r="E830" s="109"/>
      <c r="F830" s="109"/>
      <c r="G830" s="109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3.5" customHeight="1">
      <c r="A831" s="100"/>
      <c r="B831" s="109"/>
      <c r="C831" s="109"/>
      <c r="D831" s="109"/>
      <c r="E831" s="109"/>
      <c r="F831" s="109"/>
      <c r="G831" s="109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3.5" customHeight="1">
      <c r="A832" s="100"/>
      <c r="B832" s="109"/>
      <c r="C832" s="109"/>
      <c r="D832" s="109"/>
      <c r="E832" s="109"/>
      <c r="F832" s="109"/>
      <c r="G832" s="109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3.5" customHeight="1">
      <c r="A833" s="100"/>
      <c r="B833" s="109"/>
      <c r="C833" s="109"/>
      <c r="D833" s="109"/>
      <c r="E833" s="109"/>
      <c r="F833" s="109"/>
      <c r="G833" s="109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3.5" customHeight="1">
      <c r="A834" s="100"/>
      <c r="B834" s="109"/>
      <c r="C834" s="109"/>
      <c r="D834" s="109"/>
      <c r="E834" s="109"/>
      <c r="F834" s="109"/>
      <c r="G834" s="109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3.5" customHeight="1">
      <c r="A835" s="100"/>
      <c r="B835" s="109"/>
      <c r="C835" s="109"/>
      <c r="D835" s="109"/>
      <c r="E835" s="109"/>
      <c r="F835" s="109"/>
      <c r="G835" s="109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3.5" customHeight="1">
      <c r="A836" s="100"/>
      <c r="B836" s="109"/>
      <c r="C836" s="109"/>
      <c r="D836" s="109"/>
      <c r="E836" s="109"/>
      <c r="F836" s="109"/>
      <c r="G836" s="109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3.5" customHeight="1">
      <c r="A837" s="100"/>
      <c r="B837" s="109"/>
      <c r="C837" s="109"/>
      <c r="D837" s="109"/>
      <c r="E837" s="109"/>
      <c r="F837" s="109"/>
      <c r="G837" s="109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3.5" customHeight="1">
      <c r="A838" s="100"/>
      <c r="B838" s="109"/>
      <c r="C838" s="109"/>
      <c r="D838" s="109"/>
      <c r="E838" s="109"/>
      <c r="F838" s="109"/>
      <c r="G838" s="109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3.5" customHeight="1">
      <c r="A839" s="100"/>
      <c r="B839" s="109"/>
      <c r="C839" s="109"/>
      <c r="D839" s="109"/>
      <c r="E839" s="109"/>
      <c r="F839" s="109"/>
      <c r="G839" s="109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3.5" customHeight="1">
      <c r="A840" s="100"/>
      <c r="B840" s="109"/>
      <c r="C840" s="109"/>
      <c r="D840" s="109"/>
      <c r="E840" s="109"/>
      <c r="F840" s="109"/>
      <c r="G840" s="109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3.5" customHeight="1">
      <c r="A841" s="100"/>
      <c r="B841" s="109"/>
      <c r="C841" s="109"/>
      <c r="D841" s="109"/>
      <c r="E841" s="109"/>
      <c r="F841" s="109"/>
      <c r="G841" s="109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3.5" customHeight="1">
      <c r="A842" s="100"/>
      <c r="B842" s="109"/>
      <c r="C842" s="109"/>
      <c r="D842" s="109"/>
      <c r="E842" s="109"/>
      <c r="F842" s="109"/>
      <c r="G842" s="109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3.5" customHeight="1">
      <c r="A843" s="100"/>
      <c r="B843" s="109"/>
      <c r="C843" s="109"/>
      <c r="D843" s="109"/>
      <c r="E843" s="109"/>
      <c r="F843" s="109"/>
      <c r="G843" s="109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3.5" customHeight="1">
      <c r="A844" s="100"/>
      <c r="B844" s="109"/>
      <c r="C844" s="109"/>
      <c r="D844" s="109"/>
      <c r="E844" s="109"/>
      <c r="F844" s="109"/>
      <c r="G844" s="109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3.5" customHeight="1">
      <c r="A845" s="100"/>
      <c r="B845" s="109"/>
      <c r="C845" s="109"/>
      <c r="D845" s="109"/>
      <c r="E845" s="109"/>
      <c r="F845" s="109"/>
      <c r="G845" s="109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3.5" customHeight="1">
      <c r="A846" s="100"/>
      <c r="B846" s="109"/>
      <c r="C846" s="109"/>
      <c r="D846" s="109"/>
      <c r="E846" s="109"/>
      <c r="F846" s="109"/>
      <c r="G846" s="109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3.5" customHeight="1">
      <c r="A847" s="100"/>
      <c r="B847" s="109"/>
      <c r="C847" s="109"/>
      <c r="D847" s="109"/>
      <c r="E847" s="109"/>
      <c r="F847" s="109"/>
      <c r="G847" s="109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3.5" customHeight="1">
      <c r="A848" s="100"/>
      <c r="B848" s="109"/>
      <c r="C848" s="109"/>
      <c r="D848" s="109"/>
      <c r="E848" s="109"/>
      <c r="F848" s="109"/>
      <c r="G848" s="109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3.5" customHeight="1">
      <c r="A849" s="100"/>
      <c r="B849" s="109"/>
      <c r="C849" s="109"/>
      <c r="D849" s="109"/>
      <c r="E849" s="109"/>
      <c r="F849" s="109"/>
      <c r="G849" s="109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3.5" customHeight="1">
      <c r="A850" s="100"/>
      <c r="B850" s="109"/>
      <c r="C850" s="109"/>
      <c r="D850" s="109"/>
      <c r="E850" s="109"/>
      <c r="F850" s="109"/>
      <c r="G850" s="109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3.5" customHeight="1">
      <c r="A851" s="100"/>
      <c r="B851" s="109"/>
      <c r="C851" s="109"/>
      <c r="D851" s="109"/>
      <c r="E851" s="109"/>
      <c r="F851" s="109"/>
      <c r="G851" s="109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3.5" customHeight="1">
      <c r="A852" s="100"/>
      <c r="B852" s="109"/>
      <c r="C852" s="109"/>
      <c r="D852" s="109"/>
      <c r="E852" s="109"/>
      <c r="F852" s="109"/>
      <c r="G852" s="109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3.5" customHeight="1">
      <c r="A853" s="100"/>
      <c r="B853" s="109"/>
      <c r="C853" s="109"/>
      <c r="D853" s="109"/>
      <c r="E853" s="109"/>
      <c r="F853" s="109"/>
      <c r="G853" s="109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3.5" customHeight="1">
      <c r="A854" s="100"/>
      <c r="B854" s="109"/>
      <c r="C854" s="109"/>
      <c r="D854" s="109"/>
      <c r="E854" s="109"/>
      <c r="F854" s="109"/>
      <c r="G854" s="109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3.5" customHeight="1">
      <c r="A855" s="100"/>
      <c r="B855" s="109"/>
      <c r="C855" s="109"/>
      <c r="D855" s="109"/>
      <c r="E855" s="109"/>
      <c r="F855" s="109"/>
      <c r="G855" s="109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3.5" customHeight="1">
      <c r="A856" s="100"/>
      <c r="B856" s="109"/>
      <c r="C856" s="109"/>
      <c r="D856" s="109"/>
      <c r="E856" s="109"/>
      <c r="F856" s="109"/>
      <c r="G856" s="109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3.5" customHeight="1">
      <c r="A857" s="100"/>
      <c r="B857" s="109"/>
      <c r="C857" s="109"/>
      <c r="D857" s="109"/>
      <c r="E857" s="109"/>
      <c r="F857" s="109"/>
      <c r="G857" s="109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3.5" customHeight="1">
      <c r="A858" s="100"/>
      <c r="B858" s="109"/>
      <c r="C858" s="109"/>
      <c r="D858" s="109"/>
      <c r="E858" s="109"/>
      <c r="F858" s="109"/>
      <c r="G858" s="109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3.5" customHeight="1">
      <c r="A859" s="100"/>
      <c r="B859" s="109"/>
      <c r="C859" s="109"/>
      <c r="D859" s="109"/>
      <c r="E859" s="109"/>
      <c r="F859" s="109"/>
      <c r="G859" s="109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3.5" customHeight="1">
      <c r="A860" s="100"/>
      <c r="B860" s="109"/>
      <c r="C860" s="109"/>
      <c r="D860" s="109"/>
      <c r="E860" s="109"/>
      <c r="F860" s="109"/>
      <c r="G860" s="109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3.5" customHeight="1">
      <c r="A861" s="100"/>
      <c r="B861" s="109"/>
      <c r="C861" s="109"/>
      <c r="D861" s="109"/>
      <c r="E861" s="109"/>
      <c r="F861" s="109"/>
      <c r="G861" s="109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3.5" customHeight="1">
      <c r="A862" s="100"/>
      <c r="B862" s="109"/>
      <c r="C862" s="109"/>
      <c r="D862" s="109"/>
      <c r="E862" s="109"/>
      <c r="F862" s="109"/>
      <c r="G862" s="109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3.5" customHeight="1">
      <c r="A863" s="100"/>
      <c r="B863" s="109"/>
      <c r="C863" s="109"/>
      <c r="D863" s="109"/>
      <c r="E863" s="109"/>
      <c r="F863" s="109"/>
      <c r="G863" s="109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3.5" customHeight="1">
      <c r="A864" s="100"/>
      <c r="B864" s="109"/>
      <c r="C864" s="109"/>
      <c r="D864" s="109"/>
      <c r="E864" s="109"/>
      <c r="F864" s="109"/>
      <c r="G864" s="109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3.5" customHeight="1">
      <c r="A865" s="100"/>
      <c r="B865" s="109"/>
      <c r="C865" s="109"/>
      <c r="D865" s="109"/>
      <c r="E865" s="109"/>
      <c r="F865" s="109"/>
      <c r="G865" s="109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3.5" customHeight="1">
      <c r="A866" s="100"/>
      <c r="B866" s="109"/>
      <c r="C866" s="109"/>
      <c r="D866" s="109"/>
      <c r="E866" s="109"/>
      <c r="F866" s="109"/>
      <c r="G866" s="109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3.5" customHeight="1">
      <c r="A867" s="100"/>
      <c r="B867" s="109"/>
      <c r="C867" s="109"/>
      <c r="D867" s="109"/>
      <c r="E867" s="109"/>
      <c r="F867" s="109"/>
      <c r="G867" s="109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3.5" customHeight="1">
      <c r="A868" s="100"/>
      <c r="B868" s="109"/>
      <c r="C868" s="109"/>
      <c r="D868" s="109"/>
      <c r="E868" s="109"/>
      <c r="F868" s="109"/>
      <c r="G868" s="109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3.5" customHeight="1">
      <c r="A869" s="100"/>
      <c r="B869" s="109"/>
      <c r="C869" s="109"/>
      <c r="D869" s="109"/>
      <c r="E869" s="109"/>
      <c r="F869" s="109"/>
      <c r="G869" s="109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3.5" customHeight="1">
      <c r="A870" s="100"/>
      <c r="B870" s="109"/>
      <c r="C870" s="109"/>
      <c r="D870" s="109"/>
      <c r="E870" s="109"/>
      <c r="F870" s="109"/>
      <c r="G870" s="109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3.5" customHeight="1">
      <c r="A871" s="100"/>
      <c r="B871" s="109"/>
      <c r="C871" s="109"/>
      <c r="D871" s="109"/>
      <c r="E871" s="109"/>
      <c r="F871" s="109"/>
      <c r="G871" s="109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3.5" customHeight="1">
      <c r="A872" s="100"/>
      <c r="B872" s="109"/>
      <c r="C872" s="109"/>
      <c r="D872" s="109"/>
      <c r="E872" s="109"/>
      <c r="F872" s="109"/>
      <c r="G872" s="109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3.5" customHeight="1">
      <c r="A873" s="100"/>
      <c r="B873" s="109"/>
      <c r="C873" s="109"/>
      <c r="D873" s="109"/>
      <c r="E873" s="109"/>
      <c r="F873" s="109"/>
      <c r="G873" s="109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3.5" customHeight="1">
      <c r="A874" s="100"/>
      <c r="B874" s="109"/>
      <c r="C874" s="109"/>
      <c r="D874" s="109"/>
      <c r="E874" s="109"/>
      <c r="F874" s="109"/>
      <c r="G874" s="109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3.5" customHeight="1">
      <c r="A875" s="100"/>
      <c r="B875" s="109"/>
      <c r="C875" s="109"/>
      <c r="D875" s="109"/>
      <c r="E875" s="109"/>
      <c r="F875" s="109"/>
      <c r="G875" s="109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3.5" customHeight="1">
      <c r="A876" s="100"/>
      <c r="B876" s="109"/>
      <c r="C876" s="109"/>
      <c r="D876" s="109"/>
      <c r="E876" s="109"/>
      <c r="F876" s="109"/>
      <c r="G876" s="109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3.5" customHeight="1">
      <c r="A877" s="100"/>
      <c r="B877" s="109"/>
      <c r="C877" s="109"/>
      <c r="D877" s="109"/>
      <c r="E877" s="109"/>
      <c r="F877" s="109"/>
      <c r="G877" s="109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3.5" customHeight="1">
      <c r="A878" s="100"/>
      <c r="B878" s="109"/>
      <c r="C878" s="109"/>
      <c r="D878" s="109"/>
      <c r="E878" s="109"/>
      <c r="F878" s="109"/>
      <c r="G878" s="109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3.5" customHeight="1">
      <c r="A879" s="100"/>
      <c r="B879" s="109"/>
      <c r="C879" s="109"/>
      <c r="D879" s="109"/>
      <c r="E879" s="109"/>
      <c r="F879" s="109"/>
      <c r="G879" s="109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3.5" customHeight="1">
      <c r="A880" s="100"/>
      <c r="B880" s="109"/>
      <c r="C880" s="109"/>
      <c r="D880" s="109"/>
      <c r="E880" s="109"/>
      <c r="F880" s="109"/>
      <c r="G880" s="109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3.5" customHeight="1">
      <c r="A881" s="100"/>
      <c r="B881" s="109"/>
      <c r="C881" s="109"/>
      <c r="D881" s="109"/>
      <c r="E881" s="109"/>
      <c r="F881" s="109"/>
      <c r="G881" s="109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3.5" customHeight="1">
      <c r="A882" s="100"/>
      <c r="B882" s="109"/>
      <c r="C882" s="109"/>
      <c r="D882" s="109"/>
      <c r="E882" s="109"/>
      <c r="F882" s="109"/>
      <c r="G882" s="109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3.5" customHeight="1">
      <c r="A883" s="100"/>
      <c r="B883" s="109"/>
      <c r="C883" s="109"/>
      <c r="D883" s="109"/>
      <c r="E883" s="109"/>
      <c r="F883" s="109"/>
      <c r="G883" s="109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3.5" customHeight="1">
      <c r="A884" s="100"/>
      <c r="B884" s="109"/>
      <c r="C884" s="109"/>
      <c r="D884" s="109"/>
      <c r="E884" s="109"/>
      <c r="F884" s="109"/>
      <c r="G884" s="109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3.5" customHeight="1">
      <c r="A885" s="100"/>
      <c r="B885" s="109"/>
      <c r="C885" s="109"/>
      <c r="D885" s="109"/>
      <c r="E885" s="109"/>
      <c r="F885" s="109"/>
      <c r="G885" s="109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3.5" customHeight="1">
      <c r="A886" s="100"/>
      <c r="B886" s="109"/>
      <c r="C886" s="109"/>
      <c r="D886" s="109"/>
      <c r="E886" s="109"/>
      <c r="F886" s="109"/>
      <c r="G886" s="109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3.5" customHeight="1">
      <c r="A887" s="100"/>
      <c r="B887" s="109"/>
      <c r="C887" s="109"/>
      <c r="D887" s="109"/>
      <c r="E887" s="109"/>
      <c r="F887" s="109"/>
      <c r="G887" s="109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3.5" customHeight="1">
      <c r="A888" s="100"/>
      <c r="B888" s="109"/>
      <c r="C888" s="109"/>
      <c r="D888" s="109"/>
      <c r="E888" s="109"/>
      <c r="F888" s="109"/>
      <c r="G888" s="109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3.5" customHeight="1">
      <c r="A889" s="100"/>
      <c r="B889" s="109"/>
      <c r="C889" s="109"/>
      <c r="D889" s="109"/>
      <c r="E889" s="109"/>
      <c r="F889" s="109"/>
      <c r="G889" s="109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3.5" customHeight="1">
      <c r="A890" s="100"/>
      <c r="B890" s="109"/>
      <c r="C890" s="109"/>
      <c r="D890" s="109"/>
      <c r="E890" s="109"/>
      <c r="F890" s="109"/>
      <c r="G890" s="109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3.5" customHeight="1">
      <c r="A891" s="100"/>
      <c r="B891" s="109"/>
      <c r="C891" s="109"/>
      <c r="D891" s="109"/>
      <c r="E891" s="109"/>
      <c r="F891" s="109"/>
      <c r="G891" s="109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3.5" customHeight="1">
      <c r="A892" s="100"/>
      <c r="B892" s="109"/>
      <c r="C892" s="109"/>
      <c r="D892" s="109"/>
      <c r="E892" s="109"/>
      <c r="F892" s="109"/>
      <c r="G892" s="109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3.5" customHeight="1">
      <c r="A893" s="100"/>
      <c r="B893" s="109"/>
      <c r="C893" s="109"/>
      <c r="D893" s="109"/>
      <c r="E893" s="109"/>
      <c r="F893" s="109"/>
      <c r="G893" s="109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3.5" customHeight="1">
      <c r="A894" s="100"/>
      <c r="B894" s="109"/>
      <c r="C894" s="109"/>
      <c r="D894" s="109"/>
      <c r="E894" s="109"/>
      <c r="F894" s="109"/>
      <c r="G894" s="109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3.5" customHeight="1">
      <c r="A895" s="100"/>
      <c r="B895" s="109"/>
      <c r="C895" s="109"/>
      <c r="D895" s="109"/>
      <c r="E895" s="109"/>
      <c r="F895" s="109"/>
      <c r="G895" s="109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3.5" customHeight="1">
      <c r="A896" s="100"/>
      <c r="B896" s="109"/>
      <c r="C896" s="109"/>
      <c r="D896" s="109"/>
      <c r="E896" s="109"/>
      <c r="F896" s="109"/>
      <c r="G896" s="109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3.5" customHeight="1">
      <c r="A897" s="100"/>
      <c r="B897" s="109"/>
      <c r="C897" s="109"/>
      <c r="D897" s="109"/>
      <c r="E897" s="109"/>
      <c r="F897" s="109"/>
      <c r="G897" s="109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3.5" customHeight="1">
      <c r="A898" s="100"/>
      <c r="B898" s="109"/>
      <c r="C898" s="109"/>
      <c r="D898" s="109"/>
      <c r="E898" s="109"/>
      <c r="F898" s="109"/>
      <c r="G898" s="109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3.5" customHeight="1">
      <c r="A899" s="100"/>
      <c r="B899" s="109"/>
      <c r="C899" s="109"/>
      <c r="D899" s="109"/>
      <c r="E899" s="109"/>
      <c r="F899" s="109"/>
      <c r="G899" s="109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3.5" customHeight="1">
      <c r="A900" s="100"/>
      <c r="B900" s="109"/>
      <c r="C900" s="109"/>
      <c r="D900" s="109"/>
      <c r="E900" s="109"/>
      <c r="F900" s="109"/>
      <c r="G900" s="109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3.5" customHeight="1">
      <c r="A901" s="100"/>
      <c r="B901" s="109"/>
      <c r="C901" s="109"/>
      <c r="D901" s="109"/>
      <c r="E901" s="109"/>
      <c r="F901" s="109"/>
      <c r="G901" s="109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3.5" customHeight="1">
      <c r="A902" s="100"/>
      <c r="B902" s="109"/>
      <c r="C902" s="109"/>
      <c r="D902" s="109"/>
      <c r="E902" s="109"/>
      <c r="F902" s="109"/>
      <c r="G902" s="109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3.5" customHeight="1">
      <c r="A903" s="100"/>
      <c r="B903" s="109"/>
      <c r="C903" s="109"/>
      <c r="D903" s="109"/>
      <c r="E903" s="109"/>
      <c r="F903" s="109"/>
      <c r="G903" s="109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3.5" customHeight="1">
      <c r="A904" s="100"/>
      <c r="B904" s="109"/>
      <c r="C904" s="109"/>
      <c r="D904" s="109"/>
      <c r="E904" s="109"/>
      <c r="F904" s="109"/>
      <c r="G904" s="109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3.5" customHeight="1">
      <c r="A905" s="100"/>
      <c r="B905" s="109"/>
      <c r="C905" s="109"/>
      <c r="D905" s="109"/>
      <c r="E905" s="109"/>
      <c r="F905" s="109"/>
      <c r="G905" s="109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3.5" customHeight="1">
      <c r="A906" s="100"/>
      <c r="B906" s="109"/>
      <c r="C906" s="109"/>
      <c r="D906" s="109"/>
      <c r="E906" s="109"/>
      <c r="F906" s="109"/>
      <c r="G906" s="109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3.5" customHeight="1">
      <c r="A907" s="100"/>
      <c r="B907" s="109"/>
      <c r="C907" s="109"/>
      <c r="D907" s="109"/>
      <c r="E907" s="109"/>
      <c r="F907" s="109"/>
      <c r="G907" s="109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3.5" customHeight="1">
      <c r="A908" s="100"/>
      <c r="B908" s="109"/>
      <c r="C908" s="109"/>
      <c r="D908" s="109"/>
      <c r="E908" s="109"/>
      <c r="F908" s="109"/>
      <c r="G908" s="109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3.5" customHeight="1">
      <c r="A909" s="100"/>
      <c r="B909" s="109"/>
      <c r="C909" s="109"/>
      <c r="D909" s="109"/>
      <c r="E909" s="109"/>
      <c r="F909" s="109"/>
      <c r="G909" s="109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3.5" customHeight="1">
      <c r="A910" s="100"/>
      <c r="B910" s="109"/>
      <c r="C910" s="109"/>
      <c r="D910" s="109"/>
      <c r="E910" s="109"/>
      <c r="F910" s="109"/>
      <c r="G910" s="109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3.5" customHeight="1">
      <c r="A911" s="100"/>
      <c r="B911" s="109"/>
      <c r="C911" s="109"/>
      <c r="D911" s="109"/>
      <c r="E911" s="109"/>
      <c r="F911" s="109"/>
      <c r="G911" s="109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3.5" customHeight="1">
      <c r="A912" s="100"/>
      <c r="B912" s="109"/>
      <c r="C912" s="109"/>
      <c r="D912" s="109"/>
      <c r="E912" s="109"/>
      <c r="F912" s="109"/>
      <c r="G912" s="109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3.5" customHeight="1">
      <c r="A913" s="100"/>
      <c r="B913" s="109"/>
      <c r="C913" s="109"/>
      <c r="D913" s="109"/>
      <c r="E913" s="109"/>
      <c r="F913" s="109"/>
      <c r="G913" s="109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3.5" customHeight="1">
      <c r="A914" s="100"/>
      <c r="B914" s="109"/>
      <c r="C914" s="109"/>
      <c r="D914" s="109"/>
      <c r="E914" s="109"/>
      <c r="F914" s="109"/>
      <c r="G914" s="109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3.5" customHeight="1">
      <c r="A915" s="100"/>
      <c r="B915" s="109"/>
      <c r="C915" s="109"/>
      <c r="D915" s="109"/>
      <c r="E915" s="109"/>
      <c r="F915" s="109"/>
      <c r="G915" s="109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3.5" customHeight="1">
      <c r="A916" s="100"/>
      <c r="B916" s="109"/>
      <c r="C916" s="109"/>
      <c r="D916" s="109"/>
      <c r="E916" s="109"/>
      <c r="F916" s="109"/>
      <c r="G916" s="109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3.5" customHeight="1">
      <c r="A917" s="100"/>
      <c r="B917" s="109"/>
      <c r="C917" s="109"/>
      <c r="D917" s="109"/>
      <c r="E917" s="109"/>
      <c r="F917" s="109"/>
      <c r="G917" s="109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3.5" customHeight="1">
      <c r="A918" s="100"/>
      <c r="B918" s="109"/>
      <c r="C918" s="109"/>
      <c r="D918" s="109"/>
      <c r="E918" s="109"/>
      <c r="F918" s="109"/>
      <c r="G918" s="109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3.5" customHeight="1">
      <c r="A919" s="100"/>
      <c r="B919" s="109"/>
      <c r="C919" s="109"/>
      <c r="D919" s="109"/>
      <c r="E919" s="109"/>
      <c r="F919" s="109"/>
      <c r="G919" s="109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3.5" customHeight="1">
      <c r="A920" s="100"/>
      <c r="B920" s="109"/>
      <c r="C920" s="109"/>
      <c r="D920" s="109"/>
      <c r="E920" s="109"/>
      <c r="F920" s="109"/>
      <c r="G920" s="109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3.5" customHeight="1">
      <c r="A921" s="100"/>
      <c r="B921" s="109"/>
      <c r="C921" s="109"/>
      <c r="D921" s="109"/>
      <c r="E921" s="109"/>
      <c r="F921" s="109"/>
      <c r="G921" s="109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3.5" customHeight="1">
      <c r="A922" s="100"/>
      <c r="B922" s="109"/>
      <c r="C922" s="109"/>
      <c r="D922" s="109"/>
      <c r="E922" s="109"/>
      <c r="F922" s="109"/>
      <c r="G922" s="109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3.5" customHeight="1">
      <c r="A923" s="100"/>
      <c r="B923" s="109"/>
      <c r="C923" s="109"/>
      <c r="D923" s="109"/>
      <c r="E923" s="109"/>
      <c r="F923" s="109"/>
      <c r="G923" s="109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3.5" customHeight="1">
      <c r="A924" s="100"/>
      <c r="B924" s="109"/>
      <c r="C924" s="109"/>
      <c r="D924" s="109"/>
      <c r="E924" s="109"/>
      <c r="F924" s="109"/>
      <c r="G924" s="109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3.5" customHeight="1">
      <c r="A925" s="100"/>
      <c r="B925" s="109"/>
      <c r="C925" s="109"/>
      <c r="D925" s="109"/>
      <c r="E925" s="109"/>
      <c r="F925" s="109"/>
      <c r="G925" s="109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3.5" customHeight="1">
      <c r="A926" s="100"/>
      <c r="B926" s="109"/>
      <c r="C926" s="109"/>
      <c r="D926" s="109"/>
      <c r="E926" s="109"/>
      <c r="F926" s="109"/>
      <c r="G926" s="109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3.5" customHeight="1">
      <c r="A927" s="100"/>
      <c r="B927" s="109"/>
      <c r="C927" s="109"/>
      <c r="D927" s="109"/>
      <c r="E927" s="109"/>
      <c r="F927" s="109"/>
      <c r="G927" s="109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3.5" customHeight="1">
      <c r="A928" s="100"/>
      <c r="B928" s="109"/>
      <c r="C928" s="109"/>
      <c r="D928" s="109"/>
      <c r="E928" s="109"/>
      <c r="F928" s="109"/>
      <c r="G928" s="109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3.5" customHeight="1">
      <c r="A929" s="100"/>
      <c r="B929" s="109"/>
      <c r="C929" s="109"/>
      <c r="D929" s="109"/>
      <c r="E929" s="109"/>
      <c r="F929" s="109"/>
      <c r="G929" s="109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3.5" customHeight="1">
      <c r="A930" s="100"/>
      <c r="B930" s="109"/>
      <c r="C930" s="109"/>
      <c r="D930" s="109"/>
      <c r="E930" s="109"/>
      <c r="F930" s="109"/>
      <c r="G930" s="109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3.5" customHeight="1">
      <c r="A931" s="100"/>
      <c r="B931" s="109"/>
      <c r="C931" s="109"/>
      <c r="D931" s="109"/>
      <c r="E931" s="109"/>
      <c r="F931" s="109"/>
      <c r="G931" s="109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3.5" customHeight="1">
      <c r="A932" s="100"/>
      <c r="B932" s="109"/>
      <c r="C932" s="109"/>
      <c r="D932" s="109"/>
      <c r="E932" s="109"/>
      <c r="F932" s="109"/>
      <c r="G932" s="109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3.5" customHeight="1">
      <c r="A933" s="100"/>
      <c r="B933" s="109"/>
      <c r="C933" s="109"/>
      <c r="D933" s="109"/>
      <c r="E933" s="109"/>
      <c r="F933" s="109"/>
      <c r="G933" s="109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3.5" customHeight="1">
      <c r="A934" s="100"/>
      <c r="B934" s="109"/>
      <c r="C934" s="109"/>
      <c r="D934" s="109"/>
      <c r="E934" s="109"/>
      <c r="F934" s="109"/>
      <c r="G934" s="109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3.5" customHeight="1">
      <c r="A935" s="100"/>
      <c r="B935" s="109"/>
      <c r="C935" s="109"/>
      <c r="D935" s="109"/>
      <c r="E935" s="109"/>
      <c r="F935" s="109"/>
      <c r="G935" s="109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3.5" customHeight="1">
      <c r="A936" s="100"/>
      <c r="B936" s="109"/>
      <c r="C936" s="109"/>
      <c r="D936" s="109"/>
      <c r="E936" s="109"/>
      <c r="F936" s="109"/>
      <c r="G936" s="109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3.5" customHeight="1">
      <c r="A937" s="100"/>
      <c r="B937" s="109"/>
      <c r="C937" s="109"/>
      <c r="D937" s="109"/>
      <c r="E937" s="109"/>
      <c r="F937" s="109"/>
      <c r="G937" s="109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3.5" customHeight="1">
      <c r="A938" s="100"/>
      <c r="B938" s="109"/>
      <c r="C938" s="109"/>
      <c r="D938" s="109"/>
      <c r="E938" s="109"/>
      <c r="F938" s="109"/>
      <c r="G938" s="109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3.5" customHeight="1">
      <c r="A939" s="100"/>
      <c r="B939" s="109"/>
      <c r="C939" s="109"/>
      <c r="D939" s="109"/>
      <c r="E939" s="109"/>
      <c r="F939" s="109"/>
      <c r="G939" s="109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3.5" customHeight="1">
      <c r="A940" s="100"/>
      <c r="B940" s="109"/>
      <c r="C940" s="109"/>
      <c r="D940" s="109"/>
      <c r="E940" s="109"/>
      <c r="F940" s="109"/>
      <c r="G940" s="109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3.5" customHeight="1">
      <c r="A941" s="100"/>
      <c r="B941" s="109"/>
      <c r="C941" s="109"/>
      <c r="D941" s="109"/>
      <c r="E941" s="109"/>
      <c r="F941" s="109"/>
      <c r="G941" s="109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3.5" customHeight="1">
      <c r="A942" s="100"/>
      <c r="B942" s="109"/>
      <c r="C942" s="109"/>
      <c r="D942" s="109"/>
      <c r="E942" s="109"/>
      <c r="F942" s="109"/>
      <c r="G942" s="109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3.5" customHeight="1">
      <c r="A943" s="100"/>
      <c r="B943" s="109"/>
      <c r="C943" s="109"/>
      <c r="D943" s="109"/>
      <c r="E943" s="109"/>
      <c r="F943" s="109"/>
      <c r="G943" s="109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3.5" customHeight="1">
      <c r="A944" s="100"/>
      <c r="B944" s="109"/>
      <c r="C944" s="109"/>
      <c r="D944" s="109"/>
      <c r="E944" s="109"/>
      <c r="F944" s="109"/>
      <c r="G944" s="109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3.5" customHeight="1">
      <c r="A945" s="100"/>
      <c r="B945" s="109"/>
      <c r="C945" s="109"/>
      <c r="D945" s="109"/>
      <c r="E945" s="109"/>
      <c r="F945" s="109"/>
      <c r="G945" s="109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3.5" customHeight="1">
      <c r="A946" s="100"/>
      <c r="B946" s="109"/>
      <c r="C946" s="109"/>
      <c r="D946" s="109"/>
      <c r="E946" s="109"/>
      <c r="F946" s="109"/>
      <c r="G946" s="109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3.5" customHeight="1">
      <c r="A947" s="100"/>
      <c r="B947" s="109"/>
      <c r="C947" s="109"/>
      <c r="D947" s="109"/>
      <c r="E947" s="109"/>
      <c r="F947" s="109"/>
      <c r="G947" s="109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3.5" customHeight="1">
      <c r="A948" s="100"/>
      <c r="B948" s="109"/>
      <c r="C948" s="109"/>
      <c r="D948" s="109"/>
      <c r="E948" s="109"/>
      <c r="F948" s="109"/>
      <c r="G948" s="109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3.5" customHeight="1">
      <c r="A949" s="100"/>
      <c r="B949" s="109"/>
      <c r="C949" s="109"/>
      <c r="D949" s="109"/>
      <c r="E949" s="109"/>
      <c r="F949" s="109"/>
      <c r="G949" s="109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3.5" customHeight="1">
      <c r="A950" s="100"/>
      <c r="B950" s="109"/>
      <c r="C950" s="109"/>
      <c r="D950" s="109"/>
      <c r="E950" s="109"/>
      <c r="F950" s="109"/>
      <c r="G950" s="109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3.5" customHeight="1">
      <c r="A951" s="100"/>
      <c r="B951" s="109"/>
      <c r="C951" s="109"/>
      <c r="D951" s="109"/>
      <c r="E951" s="109"/>
      <c r="F951" s="109"/>
      <c r="G951" s="109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3.5" customHeight="1">
      <c r="A952" s="100"/>
      <c r="B952" s="109"/>
      <c r="C952" s="109"/>
      <c r="D952" s="109"/>
      <c r="E952" s="109"/>
      <c r="F952" s="109"/>
      <c r="G952" s="109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3.5" customHeight="1">
      <c r="A953" s="100"/>
      <c r="B953" s="109"/>
      <c r="C953" s="109"/>
      <c r="D953" s="109"/>
      <c r="E953" s="109"/>
      <c r="F953" s="109"/>
      <c r="G953" s="109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3.5" customHeight="1">
      <c r="A954" s="100"/>
      <c r="B954" s="109"/>
      <c r="C954" s="109"/>
      <c r="D954" s="109"/>
      <c r="E954" s="109"/>
      <c r="F954" s="109"/>
      <c r="G954" s="109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3.5" customHeight="1">
      <c r="A955" s="100"/>
      <c r="B955" s="109"/>
      <c r="C955" s="109"/>
      <c r="D955" s="109"/>
      <c r="E955" s="109"/>
      <c r="F955" s="109"/>
      <c r="G955" s="109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3.5" customHeight="1">
      <c r="A956" s="100"/>
      <c r="B956" s="109"/>
      <c r="C956" s="109"/>
      <c r="D956" s="109"/>
      <c r="E956" s="109"/>
      <c r="F956" s="109"/>
      <c r="G956" s="109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3.5" customHeight="1">
      <c r="A957" s="100"/>
      <c r="B957" s="109"/>
      <c r="C957" s="109"/>
      <c r="D957" s="109"/>
      <c r="E957" s="109"/>
      <c r="F957" s="109"/>
      <c r="G957" s="109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3.5" customHeight="1">
      <c r="A958" s="100"/>
      <c r="B958" s="109"/>
      <c r="C958" s="109"/>
      <c r="D958" s="109"/>
      <c r="E958" s="109"/>
      <c r="F958" s="109"/>
      <c r="G958" s="109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3.5" customHeight="1">
      <c r="A959" s="100"/>
      <c r="B959" s="109"/>
      <c r="C959" s="109"/>
      <c r="D959" s="109"/>
      <c r="E959" s="109"/>
      <c r="F959" s="109"/>
      <c r="G959" s="109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3.5" customHeight="1">
      <c r="A960" s="100"/>
      <c r="B960" s="109"/>
      <c r="C960" s="109"/>
      <c r="D960" s="109"/>
      <c r="E960" s="109"/>
      <c r="F960" s="109"/>
      <c r="G960" s="109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3.5" customHeight="1">
      <c r="A961" s="100"/>
      <c r="B961" s="109"/>
      <c r="C961" s="109"/>
      <c r="D961" s="109"/>
      <c r="E961" s="109"/>
      <c r="F961" s="109"/>
      <c r="G961" s="109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3.5" customHeight="1">
      <c r="A962" s="100"/>
      <c r="B962" s="109"/>
      <c r="C962" s="109"/>
      <c r="D962" s="109"/>
      <c r="E962" s="109"/>
      <c r="F962" s="109"/>
      <c r="G962" s="109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3.5" customHeight="1">
      <c r="A963" s="100"/>
      <c r="B963" s="109"/>
      <c r="C963" s="109"/>
      <c r="D963" s="109"/>
      <c r="E963" s="109"/>
      <c r="F963" s="109"/>
      <c r="G963" s="109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3.5" customHeight="1">
      <c r="A964" s="100"/>
      <c r="B964" s="109"/>
      <c r="C964" s="109"/>
      <c r="D964" s="109"/>
      <c r="E964" s="109"/>
      <c r="F964" s="109"/>
      <c r="G964" s="109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3.5" customHeight="1">
      <c r="A965" s="100"/>
      <c r="B965" s="109"/>
      <c r="C965" s="109"/>
      <c r="D965" s="109"/>
      <c r="E965" s="109"/>
      <c r="F965" s="109"/>
      <c r="G965" s="109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3.5" customHeight="1">
      <c r="A966" s="100"/>
      <c r="B966" s="109"/>
      <c r="C966" s="109"/>
      <c r="D966" s="109"/>
      <c r="E966" s="109"/>
      <c r="F966" s="109"/>
      <c r="G966" s="109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3.5" customHeight="1">
      <c r="A967" s="100"/>
      <c r="B967" s="109"/>
      <c r="C967" s="109"/>
      <c r="D967" s="109"/>
      <c r="E967" s="109"/>
      <c r="F967" s="109"/>
      <c r="G967" s="109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3.5" customHeight="1">
      <c r="A968" s="100"/>
      <c r="B968" s="109"/>
      <c r="C968" s="109"/>
      <c r="D968" s="109"/>
      <c r="E968" s="109"/>
      <c r="F968" s="109"/>
      <c r="G968" s="109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3.5" customHeight="1">
      <c r="A969" s="100"/>
      <c r="B969" s="109"/>
      <c r="C969" s="109"/>
      <c r="D969" s="109"/>
      <c r="E969" s="109"/>
      <c r="F969" s="109"/>
      <c r="G969" s="109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3.5" customHeight="1">
      <c r="A970" s="100"/>
      <c r="B970" s="109"/>
      <c r="C970" s="109"/>
      <c r="D970" s="109"/>
      <c r="E970" s="109"/>
      <c r="F970" s="109"/>
      <c r="G970" s="109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3.5" customHeight="1">
      <c r="A971" s="100"/>
      <c r="B971" s="109"/>
      <c r="C971" s="109"/>
      <c r="D971" s="109"/>
      <c r="E971" s="109"/>
      <c r="F971" s="109"/>
      <c r="G971" s="109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3.5" customHeight="1">
      <c r="A972" s="100"/>
      <c r="B972" s="109"/>
      <c r="C972" s="109"/>
      <c r="D972" s="109"/>
      <c r="E972" s="109"/>
      <c r="F972" s="109"/>
      <c r="G972" s="109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3.5" customHeight="1">
      <c r="A973" s="100"/>
      <c r="B973" s="109"/>
      <c r="C973" s="109"/>
      <c r="D973" s="109"/>
      <c r="E973" s="109"/>
      <c r="F973" s="109"/>
      <c r="G973" s="109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3.5" customHeight="1">
      <c r="A974" s="100"/>
      <c r="B974" s="109"/>
      <c r="C974" s="109"/>
      <c r="D974" s="109"/>
      <c r="E974" s="109"/>
      <c r="F974" s="109"/>
      <c r="G974" s="109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3.5" customHeight="1">
      <c r="A975" s="100"/>
      <c r="B975" s="109"/>
      <c r="C975" s="109"/>
      <c r="D975" s="109"/>
      <c r="E975" s="109"/>
      <c r="F975" s="109"/>
      <c r="G975" s="109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3.5" customHeight="1">
      <c r="A976" s="100"/>
      <c r="B976" s="109"/>
      <c r="C976" s="109"/>
      <c r="D976" s="109"/>
      <c r="E976" s="109"/>
      <c r="F976" s="109"/>
      <c r="G976" s="109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3.5" customHeight="1">
      <c r="A977" s="100"/>
      <c r="B977" s="109"/>
      <c r="C977" s="109"/>
      <c r="D977" s="109"/>
      <c r="E977" s="109"/>
      <c r="F977" s="109"/>
      <c r="G977" s="109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3.5" customHeight="1">
      <c r="A978" s="100"/>
      <c r="B978" s="109"/>
      <c r="C978" s="109"/>
      <c r="D978" s="109"/>
      <c r="E978" s="109"/>
      <c r="F978" s="109"/>
      <c r="G978" s="109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3.5" customHeight="1">
      <c r="A979" s="100"/>
      <c r="B979" s="109"/>
      <c r="C979" s="109"/>
      <c r="D979" s="109"/>
      <c r="E979" s="109"/>
      <c r="F979" s="109"/>
      <c r="G979" s="109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3.5" customHeight="1">
      <c r="A980" s="100"/>
      <c r="B980" s="109"/>
      <c r="C980" s="109"/>
      <c r="D980" s="109"/>
      <c r="E980" s="109"/>
      <c r="F980" s="109"/>
      <c r="G980" s="109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3.5" customHeight="1">
      <c r="A981" s="100"/>
      <c r="B981" s="109"/>
      <c r="C981" s="109"/>
      <c r="D981" s="109"/>
      <c r="E981" s="109"/>
      <c r="F981" s="109"/>
      <c r="G981" s="109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3.5" customHeight="1">
      <c r="A982" s="100"/>
      <c r="B982" s="109"/>
      <c r="C982" s="109"/>
      <c r="D982" s="109"/>
      <c r="E982" s="109"/>
      <c r="F982" s="109"/>
      <c r="G982" s="109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3.5" customHeight="1">
      <c r="A983" s="100"/>
      <c r="B983" s="109"/>
      <c r="C983" s="109"/>
      <c r="D983" s="109"/>
      <c r="E983" s="109"/>
      <c r="F983" s="109"/>
      <c r="G983" s="109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3.5" customHeight="1">
      <c r="A984" s="100"/>
      <c r="B984" s="109"/>
      <c r="C984" s="109"/>
      <c r="D984" s="109"/>
      <c r="E984" s="109"/>
      <c r="F984" s="109"/>
      <c r="G984" s="109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3.5" customHeight="1">
      <c r="A985" s="100"/>
      <c r="B985" s="109"/>
      <c r="C985" s="109"/>
      <c r="D985" s="109"/>
      <c r="E985" s="109"/>
      <c r="F985" s="109"/>
      <c r="G985" s="109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3.5" customHeight="1">
      <c r="A986" s="100"/>
      <c r="B986" s="109"/>
      <c r="C986" s="109"/>
      <c r="D986" s="109"/>
      <c r="E986" s="109"/>
      <c r="F986" s="109"/>
      <c r="G986" s="109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3.5" customHeight="1">
      <c r="A987" s="100"/>
      <c r="B987" s="109"/>
      <c r="C987" s="109"/>
      <c r="D987" s="109"/>
      <c r="E987" s="109"/>
      <c r="F987" s="109"/>
      <c r="G987" s="109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3.5" customHeight="1">
      <c r="A988" s="100"/>
      <c r="B988" s="109"/>
      <c r="C988" s="109"/>
      <c r="D988" s="109"/>
      <c r="E988" s="109"/>
      <c r="F988" s="109"/>
      <c r="G988" s="109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3.5" customHeight="1">
      <c r="A989" s="100"/>
      <c r="B989" s="109"/>
      <c r="C989" s="109"/>
      <c r="D989" s="109"/>
      <c r="E989" s="109"/>
      <c r="F989" s="109"/>
      <c r="G989" s="109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3.5" customHeight="1">
      <c r="A990" s="100"/>
      <c r="B990" s="109"/>
      <c r="C990" s="109"/>
      <c r="D990" s="109"/>
      <c r="E990" s="109"/>
      <c r="F990" s="109"/>
      <c r="G990" s="109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3.5" customHeight="1">
      <c r="A991" s="100"/>
      <c r="B991" s="109"/>
      <c r="C991" s="109"/>
      <c r="D991" s="109"/>
      <c r="E991" s="109"/>
      <c r="F991" s="109"/>
      <c r="G991" s="109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3.5" customHeight="1">
      <c r="A992" s="100"/>
      <c r="B992" s="109"/>
      <c r="C992" s="109"/>
      <c r="D992" s="109"/>
      <c r="E992" s="109"/>
      <c r="F992" s="109"/>
      <c r="G992" s="109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3.5" customHeight="1">
      <c r="A993" s="100"/>
      <c r="B993" s="109"/>
      <c r="C993" s="109"/>
      <c r="D993" s="109"/>
      <c r="E993" s="109"/>
      <c r="F993" s="109"/>
      <c r="G993" s="109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3.5" customHeight="1">
      <c r="A994" s="100"/>
      <c r="B994" s="109"/>
      <c r="C994" s="109"/>
      <c r="D994" s="109"/>
      <c r="E994" s="109"/>
      <c r="F994" s="109"/>
      <c r="G994" s="109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3.5" customHeight="1">
      <c r="A995" s="100"/>
      <c r="B995" s="109"/>
      <c r="C995" s="109"/>
      <c r="D995" s="109"/>
      <c r="E995" s="109"/>
      <c r="F995" s="109"/>
      <c r="G995" s="109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3.5" customHeight="1">
      <c r="A996" s="100"/>
      <c r="B996" s="109"/>
      <c r="C996" s="109"/>
      <c r="D996" s="109"/>
      <c r="E996" s="109"/>
      <c r="F996" s="109"/>
      <c r="G996" s="109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3.5" customHeight="1">
      <c r="A997" s="100"/>
      <c r="B997" s="109"/>
      <c r="C997" s="109"/>
      <c r="D997" s="109"/>
      <c r="E997" s="109"/>
      <c r="F997" s="109"/>
      <c r="G997" s="109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3.5" customHeight="1">
      <c r="A998" s="100"/>
      <c r="B998" s="109"/>
      <c r="C998" s="109"/>
      <c r="D998" s="109"/>
      <c r="E998" s="109"/>
      <c r="F998" s="109"/>
      <c r="G998" s="109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3.5" customHeight="1">
      <c r="A999" s="100"/>
      <c r="B999" s="109"/>
      <c r="C999" s="109"/>
      <c r="D999" s="109"/>
      <c r="E999" s="109"/>
      <c r="F999" s="109"/>
      <c r="G999" s="109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3.5" customHeight="1">
      <c r="A1000" s="100"/>
      <c r="B1000" s="109"/>
      <c r="C1000" s="109"/>
      <c r="D1000" s="109"/>
      <c r="E1000" s="109"/>
      <c r="F1000" s="109"/>
      <c r="G1000" s="109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hyperlinks>
    <hyperlink ref="E176" location="Google_Sheet_Link_1684394891" display="Вартість на людино-годину, грн. [2]"/>
    <hyperlink ref="F176" location="Google_Sheet_Link_1796155433" display="Вартість на людино-годину, грн. [2]"/>
  </hyperlinks>
  <pageMargins left="0.6692913385826772" right="0.47244094488188981" top="0.39000000000000007" bottom="0.39000000000000007" header="0" footer="0"/>
  <pageSetup paperSize="9" scale="6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Догляд вдома</vt:lpstr>
      <vt:lpstr>надання притулку</vt:lpstr>
      <vt:lpstr>кризове втручання</vt:lpstr>
      <vt:lpstr>натуральна перукар</vt:lpstr>
      <vt:lpstr>натуральна допомога</vt:lpstr>
      <vt:lpstr>Тарифи</vt:lpstr>
      <vt:lpstr>Тимчасове перебування Троїцьке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Марина Кляпка</cp:lastModifiedBy>
  <cp:lastPrinted>2024-12-30T13:16:39Z</cp:lastPrinted>
  <dcterms:created xsi:type="dcterms:W3CDTF">2012-10-23T12:10:35Z</dcterms:created>
  <dcterms:modified xsi:type="dcterms:W3CDTF">2025-10-15T12:58:10Z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0x010100C08964AA3FEAD3408FBB04EC0C9D38BF</vt:lpwstr>
  </property>
</Properties>
</file>