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shchuk\Desktop\Старі дані\Алла\алла\ТАРИФИ\ТОВ ЛІГРЕТ ЕНЕРГО КИЇВ\2026\"/>
    </mc:Choice>
  </mc:AlternateContent>
  <bookViews>
    <workbookView xWindow="0" yWindow="0" windowWidth="28800" windowHeight="11910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E35" i="1"/>
  <c r="F34" i="1"/>
  <c r="F33" i="1" s="1"/>
  <c r="E34" i="1"/>
  <c r="D34" i="1" s="1"/>
  <c r="F31" i="1"/>
  <c r="E31" i="1"/>
  <c r="F30" i="1"/>
  <c r="F29" i="1" s="1"/>
  <c r="E30" i="1"/>
  <c r="D30" i="1" s="1"/>
  <c r="F28" i="1"/>
  <c r="E28" i="1"/>
  <c r="D28" i="1"/>
  <c r="F27" i="1"/>
  <c r="D27" i="1" s="1"/>
  <c r="E27" i="1"/>
  <c r="F26" i="1"/>
  <c r="E26" i="1"/>
  <c r="D26" i="1" s="1"/>
  <c r="F24" i="1"/>
  <c r="D24" i="1" s="1"/>
  <c r="E24" i="1"/>
  <c r="F23" i="1"/>
  <c r="E23" i="1"/>
  <c r="F22" i="1"/>
  <c r="E22" i="1"/>
  <c r="D22" i="1" s="1"/>
  <c r="F20" i="1"/>
  <c r="E20" i="1"/>
  <c r="D20" i="1" s="1"/>
  <c r="F19" i="1"/>
  <c r="E19" i="1"/>
  <c r="F18" i="1"/>
  <c r="E18" i="1"/>
  <c r="F17" i="1"/>
  <c r="E17" i="1"/>
  <c r="D17" i="1"/>
  <c r="F15" i="1"/>
  <c r="E15" i="1"/>
  <c r="F14" i="1"/>
  <c r="E14" i="1"/>
  <c r="D14" i="1" s="1"/>
  <c r="F13" i="1"/>
  <c r="E13" i="1"/>
  <c r="D13" i="1"/>
  <c r="F12" i="1"/>
  <c r="D12" i="1" s="1"/>
  <c r="E12" i="1"/>
  <c r="F9" i="1"/>
  <c r="E9" i="1"/>
  <c r="F11" i="1" l="1"/>
  <c r="E16" i="1"/>
  <c r="D23" i="1"/>
  <c r="F16" i="1"/>
  <c r="F10" i="1" s="1"/>
  <c r="F32" i="1" s="1"/>
  <c r="D19" i="1"/>
  <c r="F25" i="1"/>
  <c r="D15" i="1"/>
  <c r="D18" i="1"/>
  <c r="F21" i="1"/>
  <c r="D31" i="1"/>
  <c r="D29" i="1" s="1"/>
  <c r="D35" i="1"/>
  <c r="D33" i="1" s="1"/>
  <c r="D16" i="1"/>
  <c r="D25" i="1"/>
  <c r="D11" i="1"/>
  <c r="E21" i="1"/>
  <c r="D21" i="1" s="1"/>
  <c r="E29" i="1"/>
  <c r="E25" i="1"/>
  <c r="E33" i="1"/>
  <c r="E11" i="1"/>
  <c r="E10" i="1" s="1"/>
  <c r="E32" i="1" l="1"/>
  <c r="E40" i="1"/>
  <c r="E36" i="1"/>
  <c r="F40" i="1"/>
  <c r="F36" i="1"/>
  <c r="F39" i="1"/>
  <c r="E39" i="1"/>
  <c r="D10" i="1"/>
  <c r="D32" i="1" s="1"/>
  <c r="F37" i="1" l="1"/>
  <c r="F38" i="1" s="1"/>
  <c r="D36" i="1"/>
  <c r="D40" i="1"/>
  <c r="D39" i="1"/>
  <c r="E37" i="1"/>
  <c r="E38" i="1"/>
  <c r="D37" i="1" l="1"/>
  <c r="D38" i="1" s="1"/>
</calcChain>
</file>

<file path=xl/sharedStrings.xml><?xml version="1.0" encoding="utf-8"?>
<sst xmlns="http://schemas.openxmlformats.org/spreadsheetml/2006/main" count="66" uniqueCount="61">
  <si>
    <t>Додаток 1</t>
  </si>
  <si>
    <t>до рішення виконавчого комітету</t>
  </si>
  <si>
    <t>Боярської міської ради</t>
  </si>
  <si>
    <t xml:space="preserve">від  18 грудня 2025 року  № </t>
  </si>
  <si>
    <t xml:space="preserve">Структура тарифу на теплову енергію, її виробництво та постачання </t>
  </si>
  <si>
    <t>ТОВ «ЛІГРЕТ ЕНЕРГО КИЇВ»</t>
  </si>
  <si>
    <t>№з/п</t>
  </si>
  <si>
    <t>Назва</t>
  </si>
  <si>
    <t>Тариф на теплову енергію, грн/Гкал</t>
  </si>
  <si>
    <t>Виробництво, грн/Гкал</t>
  </si>
  <si>
    <t>Постачання, грн/Гкал</t>
  </si>
  <si>
    <t>Корисно використана теплова енергія, Гкал</t>
  </si>
  <si>
    <t>1-4</t>
  </si>
  <si>
    <t>Виробнича собівартість</t>
  </si>
  <si>
    <t>1.</t>
  </si>
  <si>
    <t>Прямі матеріальні витрати всього:</t>
  </si>
  <si>
    <t>1.1.</t>
  </si>
  <si>
    <t>паливо</t>
  </si>
  <si>
    <t>1.2.</t>
  </si>
  <si>
    <t>електроенергія</t>
  </si>
  <si>
    <t>1.3.</t>
  </si>
  <si>
    <t>вода</t>
  </si>
  <si>
    <t>2.</t>
  </si>
  <si>
    <t>Прямі витрати на оплату праці</t>
  </si>
  <si>
    <t>3.</t>
  </si>
  <si>
    <t>Інші прямі витрати, зокрема:</t>
  </si>
  <si>
    <t>3.1.</t>
  </si>
  <si>
    <t>відрахування на соціальні заходи</t>
  </si>
  <si>
    <t>амортизація основних засобів виробничого призначення</t>
  </si>
  <si>
    <t>витрати на покриття втрат теплової енергії в теплових мережах</t>
  </si>
  <si>
    <t>3.2.</t>
  </si>
  <si>
    <t>інші прямі витрати (оренда приміщення, обладнання, інші)</t>
  </si>
  <si>
    <t>4.</t>
  </si>
  <si>
    <t>Загальновиробничі витрати</t>
  </si>
  <si>
    <t>4.1.</t>
  </si>
  <si>
    <t>витрати на оплату праці</t>
  </si>
  <si>
    <t>4.2.</t>
  </si>
  <si>
    <t>4.3.</t>
  </si>
  <si>
    <t>інші витрати</t>
  </si>
  <si>
    <t>5.</t>
  </si>
  <si>
    <t>Адміністративні витрати:</t>
  </si>
  <si>
    <t>5.1.</t>
  </si>
  <si>
    <t>оплата праці</t>
  </si>
  <si>
    <t>5.2.</t>
  </si>
  <si>
    <t>5.3.</t>
  </si>
  <si>
    <t>6.</t>
  </si>
  <si>
    <t>Витрати на збут</t>
  </si>
  <si>
    <t>6.1.</t>
  </si>
  <si>
    <t>6.2.</t>
  </si>
  <si>
    <t>7.</t>
  </si>
  <si>
    <t>Повна собівартість</t>
  </si>
  <si>
    <t>Розрахунковий прибуток, всього:</t>
  </si>
  <si>
    <t>податок на прибуток (18 %)</t>
  </si>
  <si>
    <t>інше використання прибутку (поповнення обігових коштів), 2%</t>
  </si>
  <si>
    <t>Вартість виробництва теплової енергії</t>
  </si>
  <si>
    <t>ПДВ</t>
  </si>
  <si>
    <t xml:space="preserve">Тариф на виробництво теплової енергії (з ПДВ) </t>
  </si>
  <si>
    <t>Паливна складова, %</t>
  </si>
  <si>
    <t>Решта витрат, %</t>
  </si>
  <si>
    <t>Керуюча справами</t>
  </si>
  <si>
    <t>Ганна САЛАМАТІНА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</si>
</sst>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"/>
    <numFmt numFmtId="165" formatCode="0.00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 indent="15"/>
    </xf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" fontId="5" fillId="0" borderId="1" xfId="1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0" fontId="1" fillId="0" borderId="0" xfId="0" applyNumberFormat="1" applyFont="1"/>
    <xf numFmtId="0" fontId="15" fillId="3" borderId="1" xfId="0" applyFont="1" applyFill="1" applyBorder="1" applyAlignment="1">
      <alignment horizontal="center" vertical="center" wrapText="1"/>
    </xf>
    <xf numFmtId="4" fontId="16" fillId="0" borderId="1" xfId="1" applyNumberFormat="1" applyFont="1" applyBorder="1" applyAlignment="1">
      <alignment horizontal="center" vertical="center" wrapText="1"/>
    </xf>
    <xf numFmtId="4" fontId="16" fillId="0" borderId="1" xfId="1" applyNumberFormat="1" applyFont="1" applyBorder="1" applyAlignment="1">
      <alignment horizontal="center" vertical="center"/>
    </xf>
    <xf numFmtId="10" fontId="17" fillId="0" borderId="1" xfId="1" applyNumberFormat="1" applyFont="1" applyBorder="1" applyAlignment="1">
      <alignment horizontal="center" vertical="center" wrapText="1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5" fillId="0" borderId="0" xfId="1" applyFont="1"/>
    <xf numFmtId="2" fontId="8" fillId="0" borderId="0" xfId="1" applyNumberFormat="1" applyFont="1" applyBorder="1" applyAlignment="1">
      <alignment horizontal="center"/>
    </xf>
    <xf numFmtId="0" fontId="8" fillId="0" borderId="0" xfId="1" applyFont="1" applyBorder="1" applyAlignment="1">
      <alignment horizontal="right" vertical="center"/>
    </xf>
    <xf numFmtId="0" fontId="5" fillId="0" borderId="0" xfId="1" applyFont="1" applyAlignment="1">
      <alignment horizontal="right" vertical="center"/>
    </xf>
  </cellXfs>
  <cellStyles count="2">
    <cellStyle name="Обычный" xfId="0" builtinId="0"/>
    <cellStyle name="Обычный 1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90;&#1088;&#1091;&#1082;&#1090;&#1091;&#1088;&#1072;_%20&#1051;&#1030;&#1043;&#1056;&#1045;&#1058;%20&#1045;&#1053;&#1045;&#1056;&#1043;&#1054;%20&#1050;&#1048;&#1031;&#104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"/>
      <sheetName val="Всього по котельням"/>
      <sheetName val="КОДЛ"/>
      <sheetName val="Диспансер"/>
    </sheetNames>
    <sheetDataSet>
      <sheetData sheetId="0">
        <row r="9">
          <cell r="E9">
            <v>5650.6436999999996</v>
          </cell>
          <cell r="F9">
            <v>5650.6436999999996</v>
          </cell>
        </row>
      </sheetData>
      <sheetData sheetId="1">
        <row r="14">
          <cell r="D14">
            <v>16075693.140000001</v>
          </cell>
          <cell r="E14">
            <v>0</v>
          </cell>
        </row>
        <row r="15">
          <cell r="D15">
            <v>453140.00999999989</v>
          </cell>
          <cell r="E15">
            <v>0</v>
          </cell>
        </row>
        <row r="16">
          <cell r="D16">
            <v>5273.92</v>
          </cell>
          <cell r="E16">
            <v>0</v>
          </cell>
        </row>
        <row r="20">
          <cell r="D20">
            <v>1112535.3599999999</v>
          </cell>
          <cell r="E20">
            <v>0</v>
          </cell>
        </row>
        <row r="22">
          <cell r="D22">
            <v>244757.78000000003</v>
          </cell>
          <cell r="E22">
            <v>0</v>
          </cell>
        </row>
        <row r="23">
          <cell r="D23">
            <v>0</v>
          </cell>
          <cell r="E23">
            <v>0</v>
          </cell>
        </row>
        <row r="26">
          <cell r="D26">
            <v>0</v>
          </cell>
          <cell r="E26">
            <v>0</v>
          </cell>
        </row>
        <row r="27">
          <cell r="D27">
            <v>1922253.34</v>
          </cell>
          <cell r="E27">
            <v>0</v>
          </cell>
        </row>
        <row r="29">
          <cell r="D29">
            <v>241033.57</v>
          </cell>
          <cell r="E29">
            <v>166.43</v>
          </cell>
        </row>
        <row r="30">
          <cell r="D30">
            <v>53027.38</v>
          </cell>
          <cell r="E30">
            <v>36.619999999999997</v>
          </cell>
        </row>
        <row r="31">
          <cell r="D31">
            <v>177418.75</v>
          </cell>
          <cell r="E31">
            <v>21.21</v>
          </cell>
        </row>
        <row r="34">
          <cell r="D34">
            <v>839464.55999999994</v>
          </cell>
          <cell r="E34">
            <v>550.48</v>
          </cell>
        </row>
        <row r="35">
          <cell r="D35">
            <v>184682.2</v>
          </cell>
          <cell r="E35">
            <v>121.11</v>
          </cell>
        </row>
        <row r="36">
          <cell r="D36">
            <v>281434.90000000002</v>
          </cell>
          <cell r="E36">
            <v>184.53</v>
          </cell>
        </row>
        <row r="38">
          <cell r="E38">
            <v>10621.04</v>
          </cell>
        </row>
        <row r="39">
          <cell r="E39">
            <v>2336.63</v>
          </cell>
        </row>
        <row r="43">
          <cell r="D43">
            <v>94789.6</v>
          </cell>
          <cell r="E43">
            <v>62.07</v>
          </cell>
        </row>
        <row r="46">
          <cell r="D46">
            <v>431819.29</v>
          </cell>
          <cell r="E46">
            <v>282.76</v>
          </cell>
        </row>
        <row r="49">
          <cell r="D49">
            <v>5650.6436999999996</v>
          </cell>
          <cell r="E49">
            <v>5650.6436999999996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3"/>
  <sheetViews>
    <sheetView tabSelected="1" workbookViewId="0">
      <selection activeCell="E48" sqref="E48"/>
    </sheetView>
  </sheetViews>
  <sheetFormatPr defaultRowHeight="15" x14ac:dyDescent="0.25"/>
  <cols>
    <col min="1" max="1" width="6.42578125" style="1" customWidth="1"/>
    <col min="2" max="2" width="9.140625" style="1"/>
    <col min="3" max="3" width="42.7109375" style="1" customWidth="1"/>
    <col min="4" max="4" width="19" style="1" customWidth="1"/>
    <col min="5" max="5" width="21.5703125" style="1" customWidth="1"/>
    <col min="6" max="6" width="18.28515625" style="1" customWidth="1"/>
    <col min="7" max="7" width="9.140625" style="1"/>
    <col min="8" max="8" width="9.140625" style="1" customWidth="1"/>
    <col min="9" max="16384" width="9.140625" style="1"/>
  </cols>
  <sheetData>
    <row r="1" spans="2:6" x14ac:dyDescent="0.25">
      <c r="E1" s="2" t="s">
        <v>0</v>
      </c>
    </row>
    <row r="2" spans="2:6" x14ac:dyDescent="0.25">
      <c r="E2" s="2" t="s">
        <v>1</v>
      </c>
    </row>
    <row r="3" spans="2:6" x14ac:dyDescent="0.25">
      <c r="E3" s="2" t="s">
        <v>2</v>
      </c>
    </row>
    <row r="4" spans="2:6" x14ac:dyDescent="0.25">
      <c r="E4" s="2" t="s">
        <v>3</v>
      </c>
    </row>
    <row r="5" spans="2:6" s="3" customFormat="1" x14ac:dyDescent="0.25">
      <c r="D5" s="4" t="s">
        <v>4</v>
      </c>
      <c r="F5" s="5"/>
    </row>
    <row r="6" spans="2:6" s="3" customFormat="1" ht="15.75" x14ac:dyDescent="0.25">
      <c r="B6" s="6"/>
      <c r="C6"/>
      <c r="D6" s="7" t="s">
        <v>5</v>
      </c>
      <c r="E6" s="6"/>
      <c r="F6" s="6"/>
    </row>
    <row r="7" spans="2:6" s="3" customFormat="1" ht="15.75" x14ac:dyDescent="0.25">
      <c r="B7" s="7"/>
      <c r="C7" s="7"/>
      <c r="D7" s="7"/>
      <c r="F7" s="7"/>
    </row>
    <row r="8" spans="2:6" ht="42.75" x14ac:dyDescent="0.25">
      <c r="B8" s="8" t="s">
        <v>6</v>
      </c>
      <c r="C8" s="8" t="s">
        <v>7</v>
      </c>
      <c r="D8" s="9" t="s">
        <v>8</v>
      </c>
      <c r="E8" s="10" t="s">
        <v>9</v>
      </c>
      <c r="F8" s="9" t="s">
        <v>10</v>
      </c>
    </row>
    <row r="9" spans="2:6" ht="28.5" x14ac:dyDescent="0.25">
      <c r="B9" s="11"/>
      <c r="C9" s="12" t="s">
        <v>11</v>
      </c>
      <c r="D9" s="13"/>
      <c r="E9" s="14">
        <f>'[1]Всього по котельням'!D49</f>
        <v>5650.6436999999996</v>
      </c>
      <c r="F9" s="14">
        <f>'[1]Всього по котельням'!E49</f>
        <v>5650.6436999999996</v>
      </c>
    </row>
    <row r="10" spans="2:6" ht="15.75" x14ac:dyDescent="0.25">
      <c r="B10" s="15" t="s">
        <v>12</v>
      </c>
      <c r="C10" s="12" t="s">
        <v>13</v>
      </c>
      <c r="D10" s="16">
        <f>D11+D15+D16+D21</f>
        <v>3589.9199999999996</v>
      </c>
      <c r="E10" s="16">
        <f>E11+E15+E16+E21</f>
        <v>3589.8799999999997</v>
      </c>
      <c r="F10" s="16">
        <f>F11+F15+F16+F21</f>
        <v>0.04</v>
      </c>
    </row>
    <row r="11" spans="2:6" ht="15.75" x14ac:dyDescent="0.25">
      <c r="B11" s="17" t="s">
        <v>14</v>
      </c>
      <c r="C11" s="12" t="s">
        <v>15</v>
      </c>
      <c r="D11" s="16">
        <f>SUM(D12:D14)</f>
        <v>2926.0499999999997</v>
      </c>
      <c r="E11" s="16">
        <f>SUM(E12:E14)</f>
        <v>2926.0499999999997</v>
      </c>
      <c r="F11" s="16">
        <f>SUM(F12:F14)</f>
        <v>0</v>
      </c>
    </row>
    <row r="12" spans="2:6" ht="15.75" x14ac:dyDescent="0.25">
      <c r="B12" s="18" t="s">
        <v>16</v>
      </c>
      <c r="C12" s="19" t="s">
        <v>17</v>
      </c>
      <c r="D12" s="20">
        <f>SUM(E12:F12)</f>
        <v>2844.93</v>
      </c>
      <c r="E12" s="20">
        <f>ROUND('[1]Всього по котельням'!D14/[1]Структура!$E$9,2)</f>
        <v>2844.93</v>
      </c>
      <c r="F12" s="20">
        <f>ROUND('[1]Всього по котельням'!E14/[1]Структура!$F$9,2)</f>
        <v>0</v>
      </c>
    </row>
    <row r="13" spans="2:6" ht="15.75" x14ac:dyDescent="0.25">
      <c r="B13" s="18" t="s">
        <v>18</v>
      </c>
      <c r="C13" s="19" t="s">
        <v>19</v>
      </c>
      <c r="D13" s="20">
        <f>SUM(E13:F13)</f>
        <v>80.19</v>
      </c>
      <c r="E13" s="20">
        <f>ROUND('[1]Всього по котельням'!D15/[1]Структура!$E$9,2)</f>
        <v>80.19</v>
      </c>
      <c r="F13" s="20">
        <f>ROUND('[1]Всього по котельням'!E15/[1]Структура!$F$9,2)</f>
        <v>0</v>
      </c>
    </row>
    <row r="14" spans="2:6" ht="15.75" x14ac:dyDescent="0.25">
      <c r="B14" s="18" t="s">
        <v>20</v>
      </c>
      <c r="C14" s="19" t="s">
        <v>21</v>
      </c>
      <c r="D14" s="20">
        <f>SUM(E14:F14)</f>
        <v>0.93</v>
      </c>
      <c r="E14" s="20">
        <f>ROUND('[1]Всього по котельням'!D16/[1]Структура!$E$9,2)</f>
        <v>0.93</v>
      </c>
      <c r="F14" s="20">
        <f>ROUND('[1]Всього по котельням'!E16/[1]Структура!$F$9,2)</f>
        <v>0</v>
      </c>
    </row>
    <row r="15" spans="2:6" ht="15.75" x14ac:dyDescent="0.25">
      <c r="B15" s="17" t="s">
        <v>22</v>
      </c>
      <c r="C15" s="12" t="s">
        <v>23</v>
      </c>
      <c r="D15" s="13">
        <f>SUM(E15:F15)</f>
        <v>196.89</v>
      </c>
      <c r="E15" s="13">
        <f>ROUND('[1]Всього по котельням'!D20/[1]Структура!$E$9,2)</f>
        <v>196.89</v>
      </c>
      <c r="F15" s="13">
        <f>ROUND('[1]Всього по котельням'!E20/[1]Структура!$F$9,2)</f>
        <v>0</v>
      </c>
    </row>
    <row r="16" spans="2:6" ht="15.75" x14ac:dyDescent="0.25">
      <c r="B16" s="17" t="s">
        <v>24</v>
      </c>
      <c r="C16" s="12" t="s">
        <v>25</v>
      </c>
      <c r="D16" s="16">
        <f>SUM(D17:D20)</f>
        <v>383.5</v>
      </c>
      <c r="E16" s="16">
        <f>SUM(E17:E20)</f>
        <v>383.5</v>
      </c>
      <c r="F16" s="16">
        <f t="shared" ref="F16" si="0">SUM(F17:F20)</f>
        <v>0</v>
      </c>
    </row>
    <row r="17" spans="2:6" ht="15.75" x14ac:dyDescent="0.25">
      <c r="B17" s="18" t="s">
        <v>26</v>
      </c>
      <c r="C17" s="19" t="s">
        <v>27</v>
      </c>
      <c r="D17" s="20">
        <f t="shared" ref="D17:D24" si="1">SUM(E17:F17)</f>
        <v>43.32</v>
      </c>
      <c r="E17" s="20">
        <f>ROUND('[1]Всього по котельням'!D22/[1]Структура!$E$9,2)</f>
        <v>43.32</v>
      </c>
      <c r="F17" s="20">
        <f>ROUND('[1]Всього по котельням'!E22/[1]Структура!$F$9,2)</f>
        <v>0</v>
      </c>
    </row>
    <row r="18" spans="2:6" ht="25.5" x14ac:dyDescent="0.25">
      <c r="B18" s="21"/>
      <c r="C18" s="22" t="s">
        <v>28</v>
      </c>
      <c r="D18" s="20">
        <f t="shared" si="1"/>
        <v>0</v>
      </c>
      <c r="E18" s="20">
        <f>ROUND('[1]Всього по котельням'!D23/[1]Структура!$E$9,2)</f>
        <v>0</v>
      </c>
      <c r="F18" s="20">
        <f>ROUND('[1]Всього по котельням'!E23/[1]Структура!$F$9,2)</f>
        <v>0</v>
      </c>
    </row>
    <row r="19" spans="2:6" ht="25.5" x14ac:dyDescent="0.25">
      <c r="B19" s="18"/>
      <c r="C19" s="23" t="s">
        <v>29</v>
      </c>
      <c r="D19" s="20">
        <f t="shared" si="1"/>
        <v>0</v>
      </c>
      <c r="E19" s="20">
        <f>ROUND('[1]Всього по котельням'!D26/[1]Структура!$E$9,2)</f>
        <v>0</v>
      </c>
      <c r="F19" s="20">
        <f>ROUND('[1]Всього по котельням'!E26/[1]Структура!$F$9,2)</f>
        <v>0</v>
      </c>
    </row>
    <row r="20" spans="2:6" ht="25.5" x14ac:dyDescent="0.25">
      <c r="B20" s="18" t="s">
        <v>30</v>
      </c>
      <c r="C20" s="23" t="s">
        <v>31</v>
      </c>
      <c r="D20" s="20">
        <f t="shared" si="1"/>
        <v>340.18</v>
      </c>
      <c r="E20" s="20">
        <f>ROUND('[1]Всього по котельням'!D27/[1]Структура!$E$9,2)</f>
        <v>340.18</v>
      </c>
      <c r="F20" s="20">
        <f>ROUND('[1]Всього по котельням'!E27/[1]Структура!$F$9,2)</f>
        <v>0</v>
      </c>
    </row>
    <row r="21" spans="2:6" ht="15.75" x14ac:dyDescent="0.25">
      <c r="B21" s="18" t="s">
        <v>32</v>
      </c>
      <c r="C21" s="12" t="s">
        <v>33</v>
      </c>
      <c r="D21" s="13">
        <f t="shared" si="1"/>
        <v>83.48</v>
      </c>
      <c r="E21" s="16">
        <f>SUM(E22:E24)</f>
        <v>83.44</v>
      </c>
      <c r="F21" s="16">
        <f t="shared" ref="F21" si="2">SUM(F22:F24)</f>
        <v>0.04</v>
      </c>
    </row>
    <row r="22" spans="2:6" ht="15.75" x14ac:dyDescent="0.25">
      <c r="B22" s="18" t="s">
        <v>34</v>
      </c>
      <c r="C22" s="19" t="s">
        <v>35</v>
      </c>
      <c r="D22" s="20">
        <f t="shared" si="1"/>
        <v>42.69</v>
      </c>
      <c r="E22" s="20">
        <f>ROUND('[1]Всього по котельням'!D29/[1]Структура!$E$9,2)</f>
        <v>42.66</v>
      </c>
      <c r="F22" s="20">
        <f>ROUND('[1]Всього по котельням'!E29/[1]Структура!$F$9,2)</f>
        <v>0.03</v>
      </c>
    </row>
    <row r="23" spans="2:6" ht="15.75" x14ac:dyDescent="0.25">
      <c r="B23" s="18" t="s">
        <v>36</v>
      </c>
      <c r="C23" s="19" t="s">
        <v>27</v>
      </c>
      <c r="D23" s="20">
        <f t="shared" si="1"/>
        <v>9.39</v>
      </c>
      <c r="E23" s="20">
        <f>ROUND('[1]Всього по котельням'!D30/[1]Структура!$E$9,2)</f>
        <v>9.3800000000000008</v>
      </c>
      <c r="F23" s="20">
        <f>ROUND('[1]Всього по котельням'!E30/[1]Структура!$F$9,2)</f>
        <v>0.01</v>
      </c>
    </row>
    <row r="24" spans="2:6" ht="15.75" x14ac:dyDescent="0.25">
      <c r="B24" s="18" t="s">
        <v>37</v>
      </c>
      <c r="C24" s="19" t="s">
        <v>38</v>
      </c>
      <c r="D24" s="20">
        <f t="shared" si="1"/>
        <v>31.4</v>
      </c>
      <c r="E24" s="20">
        <f>ROUND('[1]Всього по котельням'!D31/[1]Структура!$E$9,2)</f>
        <v>31.4</v>
      </c>
      <c r="F24" s="20">
        <f>ROUND('[1]Всього по котельням'!E31/[1]Структура!$F$9,2)</f>
        <v>0</v>
      </c>
    </row>
    <row r="25" spans="2:6" ht="15.75" x14ac:dyDescent="0.25">
      <c r="B25" s="24" t="s">
        <v>39</v>
      </c>
      <c r="C25" s="25" t="s">
        <v>40</v>
      </c>
      <c r="D25" s="16">
        <f>SUM(D26:D28)</f>
        <v>231.20000000000002</v>
      </c>
      <c r="E25" s="16">
        <f>SUM(E26:E28)</f>
        <v>231.05</v>
      </c>
      <c r="F25" s="16">
        <f t="shared" ref="F25" si="3">SUM(F26:F28)</f>
        <v>0.15000000000000002</v>
      </c>
    </row>
    <row r="26" spans="2:6" ht="15.75" x14ac:dyDescent="0.25">
      <c r="B26" s="26" t="s">
        <v>41</v>
      </c>
      <c r="C26" s="27" t="s">
        <v>42</v>
      </c>
      <c r="D26" s="20">
        <f>SUM(E26:F26)</f>
        <v>148.66</v>
      </c>
      <c r="E26" s="20">
        <f>ROUND('[1]Всього по котельням'!D34/[1]Структура!$E$9,2)</f>
        <v>148.56</v>
      </c>
      <c r="F26" s="20">
        <f>ROUND('[1]Всього по котельням'!E34/[1]Структура!$F$9,2)</f>
        <v>0.1</v>
      </c>
    </row>
    <row r="27" spans="2:6" ht="15.75" x14ac:dyDescent="0.25">
      <c r="B27" s="26" t="s">
        <v>43</v>
      </c>
      <c r="C27" s="27" t="s">
        <v>27</v>
      </c>
      <c r="D27" s="20">
        <f>SUM(E27:F27)</f>
        <v>32.700000000000003</v>
      </c>
      <c r="E27" s="20">
        <f>ROUND('[1]Всього по котельням'!D35/[1]Структура!$E$9,2)</f>
        <v>32.68</v>
      </c>
      <c r="F27" s="20">
        <f>ROUND('[1]Всього по котельням'!E35/[1]Структура!$F$9,2)</f>
        <v>0.02</v>
      </c>
    </row>
    <row r="28" spans="2:6" ht="15.75" x14ac:dyDescent="0.25">
      <c r="B28" s="26" t="s">
        <v>44</v>
      </c>
      <c r="C28" s="27" t="s">
        <v>38</v>
      </c>
      <c r="D28" s="20">
        <f>SUM(E28:F28)</f>
        <v>49.84</v>
      </c>
      <c r="E28" s="20">
        <f>ROUND('[1]Всього по котельням'!D36/[1]Структура!$E$9,2)</f>
        <v>49.81</v>
      </c>
      <c r="F28" s="20">
        <f>ROUND('[1]Всього по котельням'!E36/[1]Структура!$F$9,2)</f>
        <v>0.03</v>
      </c>
    </row>
    <row r="29" spans="2:6" ht="15.75" x14ac:dyDescent="0.25">
      <c r="B29" s="24" t="s">
        <v>45</v>
      </c>
      <c r="C29" s="25" t="s">
        <v>46</v>
      </c>
      <c r="D29" s="16">
        <f>SUM(D30:D31)</f>
        <v>2.29</v>
      </c>
      <c r="E29" s="16">
        <f>SUM(E30:E31)</f>
        <v>0</v>
      </c>
      <c r="F29" s="16">
        <f t="shared" ref="F29" si="4">SUM(F30:F31)</f>
        <v>2.29</v>
      </c>
    </row>
    <row r="30" spans="2:6" ht="15.75" x14ac:dyDescent="0.25">
      <c r="B30" s="26" t="s">
        <v>47</v>
      </c>
      <c r="C30" s="27" t="s">
        <v>42</v>
      </c>
      <c r="D30" s="20">
        <f>SUM(E30:F30)</f>
        <v>1.88</v>
      </c>
      <c r="E30" s="20">
        <f>ROUND('[1]Всього по котельням'!D38/[1]Структура!$E$9,2)</f>
        <v>0</v>
      </c>
      <c r="F30" s="20">
        <f>ROUND('[1]Всього по котельням'!E38/[1]Структура!$F$9,2)</f>
        <v>1.88</v>
      </c>
    </row>
    <row r="31" spans="2:6" ht="15.75" x14ac:dyDescent="0.25">
      <c r="B31" s="26" t="s">
        <v>48</v>
      </c>
      <c r="C31" s="27" t="s">
        <v>27</v>
      </c>
      <c r="D31" s="20">
        <f>SUM(E31:F31)</f>
        <v>0.41</v>
      </c>
      <c r="E31" s="20">
        <f>ROUND('[1]Всього по котельням'!D39/[1]Структура!$E$9,2)</f>
        <v>0</v>
      </c>
      <c r="F31" s="20">
        <f>ROUND('[1]Всього по котельням'!E39/[1]Структура!$F$9,2)</f>
        <v>0.41</v>
      </c>
    </row>
    <row r="32" spans="2:6" ht="15.75" x14ac:dyDescent="0.25">
      <c r="B32" s="28" t="s">
        <v>49</v>
      </c>
      <c r="C32" s="12" t="s">
        <v>50</v>
      </c>
      <c r="D32" s="16">
        <f>D10+D25+D29</f>
        <v>3823.4099999999994</v>
      </c>
      <c r="E32" s="16">
        <f>E10+E25+E29</f>
        <v>3820.93</v>
      </c>
      <c r="F32" s="16">
        <f t="shared" ref="F32" si="5">F10+F25+F29</f>
        <v>2.48</v>
      </c>
    </row>
    <row r="33" spans="2:8" ht="15.75" x14ac:dyDescent="0.25">
      <c r="B33" s="28"/>
      <c r="C33" s="12" t="s">
        <v>51</v>
      </c>
      <c r="D33" s="16">
        <f>SUM(D34:D35)</f>
        <v>93.26</v>
      </c>
      <c r="E33" s="16">
        <f>SUM(E34:E35)</f>
        <v>93.2</v>
      </c>
      <c r="F33" s="16">
        <f t="shared" ref="F33" si="6">SUM(F34:F35)</f>
        <v>6.0000000000000005E-2</v>
      </c>
    </row>
    <row r="34" spans="2:8" ht="15.75" x14ac:dyDescent="0.25">
      <c r="B34" s="28"/>
      <c r="C34" s="19" t="s">
        <v>52</v>
      </c>
      <c r="D34" s="20">
        <f t="shared" ref="D34:D35" si="7">SUM(E34:F34)</f>
        <v>16.790000000000003</v>
      </c>
      <c r="E34" s="20">
        <f>ROUND('[1]Всього по котельням'!D43/[1]Структура!$E$9,2)</f>
        <v>16.78</v>
      </c>
      <c r="F34" s="20">
        <f>ROUND('[1]Всього по котельням'!E43/[1]Структура!F$9,2)</f>
        <v>0.01</v>
      </c>
    </row>
    <row r="35" spans="2:8" ht="30" x14ac:dyDescent="0.25">
      <c r="B35" s="28"/>
      <c r="C35" s="29" t="s">
        <v>53</v>
      </c>
      <c r="D35" s="20">
        <f t="shared" si="7"/>
        <v>76.47</v>
      </c>
      <c r="E35" s="20">
        <f>ROUND('[1]Всього по котельням'!D46/[1]Структура!$E$9,2)</f>
        <v>76.42</v>
      </c>
      <c r="F35" s="20">
        <f>ROUND('[1]Всього по котельням'!E46/[1]Структура!$F$9,2)</f>
        <v>0.05</v>
      </c>
      <c r="H35" s="30"/>
    </row>
    <row r="36" spans="2:8" ht="15.75" x14ac:dyDescent="0.25">
      <c r="B36" s="11"/>
      <c r="C36" s="12" t="s">
        <v>54</v>
      </c>
      <c r="D36" s="16">
        <f>D32+D33</f>
        <v>3916.6699999999996</v>
      </c>
      <c r="E36" s="16">
        <f>E32+E33</f>
        <v>3914.1299999999997</v>
      </c>
      <c r="F36" s="16">
        <f>F32+F33</f>
        <v>2.54</v>
      </c>
    </row>
    <row r="37" spans="2:8" ht="15.75" x14ac:dyDescent="0.25">
      <c r="B37" s="11"/>
      <c r="C37" s="31" t="s">
        <v>55</v>
      </c>
      <c r="D37" s="32">
        <f>ROUND(D36*20%,2)</f>
        <v>783.33</v>
      </c>
      <c r="E37" s="32">
        <f t="shared" ref="E37:F37" si="8">ROUND(E36*20%,2)</f>
        <v>782.83</v>
      </c>
      <c r="F37" s="32">
        <f t="shared" si="8"/>
        <v>0.51</v>
      </c>
    </row>
    <row r="38" spans="2:8" ht="30" x14ac:dyDescent="0.25">
      <c r="B38" s="11"/>
      <c r="C38" s="31" t="s">
        <v>56</v>
      </c>
      <c r="D38" s="33">
        <f>D36+D37</f>
        <v>4700</v>
      </c>
      <c r="E38" s="33">
        <f>E36+E37</f>
        <v>4696.96</v>
      </c>
      <c r="F38" s="33">
        <f t="shared" ref="F38" si="9">F36+F37</f>
        <v>3.05</v>
      </c>
    </row>
    <row r="39" spans="2:8" ht="15.75" x14ac:dyDescent="0.25">
      <c r="B39" s="28"/>
      <c r="C39" s="31" t="s">
        <v>57</v>
      </c>
      <c r="D39" s="34">
        <f>ROUND(D12/D32,4)</f>
        <v>0.74409999999999998</v>
      </c>
      <c r="E39" s="34">
        <f t="shared" ref="E39:F39" si="10">ROUND(E12/E32,4)</f>
        <v>0.74460000000000004</v>
      </c>
      <c r="F39" s="34">
        <f t="shared" si="10"/>
        <v>0</v>
      </c>
    </row>
    <row r="40" spans="2:8" ht="15.75" x14ac:dyDescent="0.25">
      <c r="B40" s="28"/>
      <c r="C40" s="31" t="s">
        <v>58</v>
      </c>
      <c r="D40" s="34">
        <f>ROUND((D32-D12)/D32,4)</f>
        <v>0.25590000000000002</v>
      </c>
      <c r="E40" s="34">
        <f t="shared" ref="E40:F40" si="11">ROUND((E32-E12)/E32,4)</f>
        <v>0.25540000000000002</v>
      </c>
      <c r="F40" s="34">
        <f t="shared" si="11"/>
        <v>1</v>
      </c>
    </row>
    <row r="41" spans="2:8" ht="15.75" x14ac:dyDescent="0.25">
      <c r="B41" s="35"/>
      <c r="C41" s="35"/>
      <c r="D41" s="35"/>
      <c r="E41" s="35"/>
    </row>
    <row r="42" spans="2:8" ht="15.75" x14ac:dyDescent="0.25">
      <c r="B42" s="36"/>
      <c r="C42" s="37" t="s">
        <v>59</v>
      </c>
      <c r="D42" s="37"/>
      <c r="E42" s="40" t="s">
        <v>60</v>
      </c>
    </row>
    <row r="43" spans="2:8" ht="15.75" x14ac:dyDescent="0.25">
      <c r="B43" s="35"/>
      <c r="C43" s="38"/>
      <c r="D43" s="38"/>
      <c r="E43" s="39"/>
    </row>
  </sheetData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Алла Ліщук</dc:creator>
  <cp:lastModifiedBy>Алла Ліщук</cp:lastModifiedBy>
  <cp:lastPrinted>2025-12-16T13:59:45Z</cp:lastPrinted>
  <dcterms:created xsi:type="dcterms:W3CDTF">2025-12-16T13:57:05Z</dcterms:created>
  <dcterms:modified xsi:type="dcterms:W3CDTF">2025-12-16T14:01:42Z</dcterms:modified>
</cp:coreProperties>
</file>