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ishchuk\Desktop\Старі дані\Алла\алла\ТАРИФИ\ТОВ ОПЕРАТОР ГАЗ СИСТ У\Боярсьий ПМ _ЛВУМГ_2026\"/>
    </mc:Choice>
  </mc:AlternateContent>
  <bookViews>
    <workbookView xWindow="0" yWindow="0" windowWidth="28800" windowHeight="11910" activeTab="1"/>
  </bookViews>
  <sheets>
    <sheet name="Додаток 1" sheetId="1" r:id="rId1"/>
    <sheet name="Додаток 2" sheetId="2" r:id="rId2"/>
    <sheet name="Додаток 3" sheetId="4" r:id="rId3"/>
  </sheets>
  <externalReferences>
    <externalReference r:id="rId4"/>
    <externalReference r:id="rId5"/>
  </externalReferences>
  <calcPr calcId="162913"/>
</workbook>
</file>

<file path=xl/calcChain.xml><?xml version="1.0" encoding="utf-8"?>
<calcChain xmlns="http://schemas.openxmlformats.org/spreadsheetml/2006/main">
  <c r="I41" i="4" l="1"/>
  <c r="J41" i="4"/>
  <c r="D41" i="4"/>
  <c r="C41" i="4"/>
  <c r="J40" i="4"/>
  <c r="I40" i="4"/>
  <c r="C40" i="4"/>
  <c r="D40" i="4"/>
  <c r="J39" i="4"/>
  <c r="I39" i="4"/>
  <c r="C39" i="4"/>
  <c r="D39" i="4"/>
  <c r="C38" i="4"/>
  <c r="I38" i="4"/>
  <c r="J38" i="4"/>
  <c r="D38" i="4"/>
  <c r="D12" i="4"/>
  <c r="J23" i="4"/>
  <c r="D23" i="4"/>
  <c r="J19" i="4"/>
  <c r="D19" i="4"/>
  <c r="J12" i="4"/>
  <c r="J35" i="4" l="1"/>
  <c r="I35" i="4"/>
  <c r="J34" i="4"/>
  <c r="I34" i="4"/>
  <c r="J33" i="4"/>
  <c r="I33" i="4"/>
  <c r="J32" i="4"/>
  <c r="I32" i="4"/>
  <c r="J31" i="4"/>
  <c r="I31" i="4"/>
  <c r="J30" i="4"/>
  <c r="I30" i="4"/>
  <c r="J29" i="4"/>
  <c r="I29" i="4"/>
  <c r="J28" i="4"/>
  <c r="I28" i="4"/>
  <c r="J27" i="4"/>
  <c r="I27" i="4"/>
  <c r="J26" i="4"/>
  <c r="J17" i="4"/>
  <c r="I17" i="4"/>
  <c r="D53" i="4" l="1"/>
  <c r="I13" i="1"/>
  <c r="H35" i="4"/>
  <c r="F35" i="4" s="1"/>
  <c r="D35" i="4" s="1"/>
  <c r="G35" i="4"/>
  <c r="E35" i="4" s="1"/>
  <c r="C35" i="4" s="1"/>
  <c r="H34" i="4"/>
  <c r="F34" i="4" s="1"/>
  <c r="D34" i="4" s="1"/>
  <c r="G34" i="4"/>
  <c r="E34" i="4" s="1"/>
  <c r="C34" i="4" s="1"/>
  <c r="H33" i="4"/>
  <c r="F33" i="4" s="1"/>
  <c r="D33" i="4" s="1"/>
  <c r="G33" i="4"/>
  <c r="E33" i="4" s="1"/>
  <c r="C33" i="4" s="1"/>
  <c r="H44" i="4"/>
  <c r="G44" i="4"/>
  <c r="F44" i="4"/>
  <c r="E44" i="4"/>
  <c r="H43" i="4"/>
  <c r="G43" i="4"/>
  <c r="F43" i="4"/>
  <c r="E43" i="4"/>
  <c r="H37" i="4"/>
  <c r="H51" i="4" s="1"/>
  <c r="G37" i="4"/>
  <c r="G49" i="4" s="1"/>
  <c r="G50" i="4" s="1"/>
  <c r="F37" i="4"/>
  <c r="F51" i="4" s="1"/>
  <c r="F52" i="4" s="1"/>
  <c r="E37" i="4"/>
  <c r="H36" i="4"/>
  <c r="G36" i="4"/>
  <c r="F36" i="4"/>
  <c r="E36" i="4"/>
  <c r="H32" i="4"/>
  <c r="F32" i="4" s="1"/>
  <c r="G32" i="4"/>
  <c r="E32" i="4" s="1"/>
  <c r="C32" i="4" s="1"/>
  <c r="H31" i="4"/>
  <c r="F31" i="4" s="1"/>
  <c r="G31" i="4"/>
  <c r="E31" i="4" s="1"/>
  <c r="C31" i="4" s="1"/>
  <c r="H30" i="4"/>
  <c r="F30" i="4" s="1"/>
  <c r="G30" i="4"/>
  <c r="E30" i="4" s="1"/>
  <c r="C30" i="4" s="1"/>
  <c r="H29" i="4"/>
  <c r="F29" i="4" s="1"/>
  <c r="G29" i="4"/>
  <c r="E29" i="4" s="1"/>
  <c r="C29" i="4" s="1"/>
  <c r="H28" i="4"/>
  <c r="F28" i="4" s="1"/>
  <c r="G28" i="4"/>
  <c r="E28" i="4" s="1"/>
  <c r="C28" i="4" s="1"/>
  <c r="H27" i="4"/>
  <c r="F27" i="4" s="1"/>
  <c r="G27" i="4"/>
  <c r="E27" i="4" s="1"/>
  <c r="C27" i="4" s="1"/>
  <c r="D26" i="4"/>
  <c r="H22" i="4"/>
  <c r="G22" i="4"/>
  <c r="F22" i="4"/>
  <c r="E22" i="4"/>
  <c r="H21" i="4"/>
  <c r="G21" i="4"/>
  <c r="F21" i="4"/>
  <c r="E21" i="4"/>
  <c r="H20" i="4"/>
  <c r="G20" i="4"/>
  <c r="F20" i="4"/>
  <c r="E20" i="4"/>
  <c r="H19" i="4"/>
  <c r="G19" i="4"/>
  <c r="F19" i="4"/>
  <c r="E19" i="4"/>
  <c r="H18" i="4"/>
  <c r="G18" i="4"/>
  <c r="F18" i="4"/>
  <c r="E18" i="4"/>
  <c r="H17" i="4"/>
  <c r="G17" i="4"/>
  <c r="F17" i="4"/>
  <c r="E17" i="4"/>
  <c r="H16" i="4"/>
  <c r="G16" i="4"/>
  <c r="F16" i="4"/>
  <c r="E16" i="4"/>
  <c r="H15" i="4"/>
  <c r="G15" i="4"/>
  <c r="F15" i="4"/>
  <c r="E15" i="4"/>
  <c r="H14" i="4"/>
  <c r="G14" i="4"/>
  <c r="F14" i="4"/>
  <c r="E14" i="4"/>
  <c r="H13" i="4"/>
  <c r="G13" i="4"/>
  <c r="F13" i="4"/>
  <c r="E13" i="4"/>
  <c r="H12" i="4"/>
  <c r="G12" i="4"/>
  <c r="F12" i="4"/>
  <c r="E12" i="4"/>
  <c r="H11" i="4"/>
  <c r="G11" i="4"/>
  <c r="F11" i="4"/>
  <c r="E11" i="4"/>
  <c r="E46" i="2"/>
  <c r="I44" i="2"/>
  <c r="E44" i="2" s="1"/>
  <c r="I43" i="2"/>
  <c r="E43" i="2" s="1"/>
  <c r="F39" i="2"/>
  <c r="H39" i="2"/>
  <c r="C17" i="4" l="1"/>
  <c r="D17" i="4"/>
  <c r="D31" i="4"/>
  <c r="D32" i="4"/>
  <c r="D27" i="4"/>
  <c r="D30" i="4"/>
  <c r="D29" i="4"/>
  <c r="D28" i="4"/>
  <c r="H52" i="4"/>
  <c r="H53" i="4" s="1"/>
  <c r="E49" i="4"/>
  <c r="F53" i="4"/>
  <c r="E50" i="4" l="1"/>
  <c r="I45" i="2" l="1"/>
  <c r="E45" i="2" s="1"/>
  <c r="H12" i="1"/>
  <c r="H10" i="1"/>
  <c r="G34" i="2" l="1"/>
  <c r="E33" i="2"/>
  <c r="E37" i="2" s="1"/>
  <c r="G32" i="2"/>
  <c r="I29" i="2"/>
  <c r="I33" i="2" s="1"/>
  <c r="I37" i="2" s="1"/>
  <c r="H29" i="2"/>
  <c r="H33" i="2" s="1"/>
  <c r="H37" i="2" s="1"/>
  <c r="F29" i="2"/>
  <c r="F33" i="2" s="1"/>
  <c r="F37" i="2" s="1"/>
  <c r="I21" i="2"/>
  <c r="H21" i="2"/>
  <c r="F21" i="2"/>
  <c r="I12" i="1"/>
  <c r="I10" i="1"/>
  <c r="G13" i="1"/>
  <c r="G12" i="1"/>
  <c r="G10" i="1"/>
  <c r="E13" i="1"/>
  <c r="E12" i="1"/>
  <c r="E10" i="1"/>
  <c r="C13" i="1"/>
  <c r="C12" i="1"/>
  <c r="C10" i="1"/>
  <c r="H32" i="2" l="1"/>
  <c r="I28" i="2"/>
  <c r="E28" i="2"/>
  <c r="I30" i="2" l="1"/>
  <c r="I27" i="2" s="1"/>
  <c r="I36" i="2"/>
  <c r="E30" i="2"/>
  <c r="F32" i="2"/>
  <c r="E36" i="2" s="1"/>
  <c r="F28" i="2"/>
  <c r="H36" i="2"/>
  <c r="H28" i="2"/>
  <c r="E27" i="2" l="1"/>
  <c r="H30" i="2"/>
  <c r="H27" i="2" s="1"/>
  <c r="F36" i="2"/>
  <c r="F30" i="2"/>
  <c r="F34" i="2" s="1"/>
  <c r="F38" i="2" s="1"/>
  <c r="I38" i="2"/>
  <c r="I35" i="2"/>
  <c r="H38" i="2" l="1"/>
  <c r="H34" i="2"/>
  <c r="F31" i="2"/>
  <c r="F35" i="2" s="1"/>
  <c r="F27" i="2"/>
  <c r="H31" i="2" l="1"/>
  <c r="H35" i="2" s="1"/>
  <c r="E35" i="2" l="1"/>
  <c r="E38" i="2"/>
  <c r="J51" i="4" l="1"/>
  <c r="J52" i="4" s="1"/>
  <c r="J53" i="4" s="1"/>
</calcChain>
</file>

<file path=xl/sharedStrings.xml><?xml version="1.0" encoding="utf-8"?>
<sst xmlns="http://schemas.openxmlformats.org/spreadsheetml/2006/main" count="243" uniqueCount="177">
  <si>
    <t>Категорії споживачів</t>
  </si>
  <si>
    <t>грн/Гкал без ПДВ</t>
  </si>
  <si>
    <t>грн/Гкал з ПДВ</t>
  </si>
  <si>
    <t xml:space="preserve">Населення </t>
  </si>
  <si>
    <t>Релігійні організації</t>
  </si>
  <si>
    <t xml:space="preserve">Бюджетні установи </t>
  </si>
  <si>
    <t>Інші споживачі</t>
  </si>
  <si>
    <t>Керуючий справами</t>
  </si>
  <si>
    <t>Тарифи на теплову енергію/ комунальну послугу з постачання теплової енергії (одноставковий тариф) з прибутком*</t>
  </si>
  <si>
    <t>Ганна САЛАМАТІНА</t>
  </si>
  <si>
    <t>До рішення виконавчого комітету</t>
  </si>
  <si>
    <t>Боярської міської ради</t>
  </si>
  <si>
    <t>РОЗРАХУНОК</t>
  </si>
  <si>
    <t>(без податку на додану вартість)</t>
  </si>
  <si>
    <t>№ з/п</t>
  </si>
  <si>
    <t>Одиниці виміру</t>
  </si>
  <si>
    <t>тис. грн</t>
  </si>
  <si>
    <t>1.2.</t>
  </si>
  <si>
    <t>прямі витрати на оплату праці</t>
  </si>
  <si>
    <t>1.3.</t>
  </si>
  <si>
    <t>амортизаційні відрахування</t>
  </si>
  <si>
    <t>інші прямі витрати</t>
  </si>
  <si>
    <t>1.4</t>
  </si>
  <si>
    <t>витрати на оплату праці</t>
  </si>
  <si>
    <t>інші витрати</t>
  </si>
  <si>
    <t>2.1.</t>
  </si>
  <si>
    <t>2.2.</t>
  </si>
  <si>
    <t>2.3.</t>
  </si>
  <si>
    <t>3.1.</t>
  </si>
  <si>
    <t>3.2.</t>
  </si>
  <si>
    <t>3.3.</t>
  </si>
  <si>
    <t>8.1.</t>
  </si>
  <si>
    <t>податок на прибуток</t>
  </si>
  <si>
    <t>8.2.</t>
  </si>
  <si>
    <t>грн/Гкал</t>
  </si>
  <si>
    <t>Гкал</t>
  </si>
  <si>
    <t>корисний відпуск теплової енергії інших власників</t>
  </si>
  <si>
    <t>населення</t>
  </si>
  <si>
    <t>релігійних організацій</t>
  </si>
  <si>
    <t>інших споживачів</t>
  </si>
  <si>
    <t>тарифів на теплову енергію</t>
  </si>
  <si>
    <t xml:space="preserve">                                                              по КП "БГВУЖКГ" на опалювальний період 2024-2025 р.р.</t>
  </si>
  <si>
    <t>Найменування показника</t>
  </si>
  <si>
    <t>Сумарні та середньозважені показники</t>
  </si>
  <si>
    <t>На потреби споживачів</t>
  </si>
  <si>
    <t>бюджетних установ</t>
  </si>
  <si>
    <t>Тариф на виробництво теплової енергії, зокрема:</t>
  </si>
  <si>
    <t>1.1</t>
  </si>
  <si>
    <t>повна планована собівартість виробництва теплової енергії</t>
  </si>
  <si>
    <t>витрати на відшкодування втрат</t>
  </si>
  <si>
    <t>планований прибуток</t>
  </si>
  <si>
    <t>2.</t>
  </si>
  <si>
    <t>Тариф на транспортування теплової енергії, зокрема:</t>
  </si>
  <si>
    <t>повна планована собівартість транспортування теплової енергії</t>
  </si>
  <si>
    <t>витрати на відшкодування втрат теплової енергії в теплових мережах (у тому числі понаднормових втрат) в грошовому виразі</t>
  </si>
  <si>
    <t>Тариф на постачання теплової енергії, зокрема:</t>
  </si>
  <si>
    <t>повна планована собівартість постачання теплової енергії</t>
  </si>
  <si>
    <t>Тариф на теплову енергію, зокрема:</t>
  </si>
  <si>
    <t>4.1.</t>
  </si>
  <si>
    <t>повна планована собівартість теплової енергії</t>
  </si>
  <si>
    <t>4.2.</t>
  </si>
  <si>
    <t>4.3.</t>
  </si>
  <si>
    <t>планований прибуток*</t>
  </si>
  <si>
    <t>Річні плановані доходи від виробництва, транспортування, постачання теплової енергії, усього, зокрема:</t>
  </si>
  <si>
    <t>5.1.</t>
  </si>
  <si>
    <t>повна планована собівартість виробництва, транспортування, постачання теплової енергії</t>
  </si>
  <si>
    <t>5.2.</t>
  </si>
  <si>
    <t>5.3.</t>
  </si>
  <si>
    <t>планований прибуток від виробництва, транспортування, постачання теплової енергії</t>
  </si>
  <si>
    <t>Річні плановані доходи від виробництва, транспортування, постачання теплової енергії без транспортування мережами ліцензіата теплової енергії інших власників, усього, зокрема:</t>
  </si>
  <si>
    <t>6.1.</t>
  </si>
  <si>
    <t>6.2.</t>
  </si>
  <si>
    <t>6.3.</t>
  </si>
  <si>
    <t>Планований корисний відпуск з мереж ліцензіата теплової енергії власним споживачам та теплової енергії інших власників, зокрема:</t>
  </si>
  <si>
    <t>7.1.</t>
  </si>
  <si>
    <t>корисний відпуск теплової енергії власним споживачам</t>
  </si>
  <si>
    <t>7.2.</t>
  </si>
  <si>
    <t>на виробництво теплової енергії</t>
  </si>
  <si>
    <t>%</t>
  </si>
  <si>
    <t>на транспортування теплової енергії</t>
  </si>
  <si>
    <t>8.3</t>
  </si>
  <si>
    <t>на постачання теплової енергії</t>
  </si>
  <si>
    <t>8.4</t>
  </si>
  <si>
    <t>на теплову енергію</t>
  </si>
  <si>
    <t>* Прибуток 4% на обігові кошти та податок на прибуток</t>
  </si>
  <si>
    <t>Додаток  2</t>
  </si>
  <si>
    <t>1.4.2</t>
  </si>
  <si>
    <t>1.1.2</t>
  </si>
  <si>
    <t>1.1.3</t>
  </si>
  <si>
    <t>1.1.4</t>
  </si>
  <si>
    <t>1.2</t>
  </si>
  <si>
    <t>1.3</t>
  </si>
  <si>
    <t>1.3.1</t>
  </si>
  <si>
    <t>1.3.2</t>
  </si>
  <si>
    <t>1.3.3</t>
  </si>
  <si>
    <t>1.4.1</t>
  </si>
  <si>
    <t>1.4.3</t>
  </si>
  <si>
    <t>2.1</t>
  </si>
  <si>
    <t>2.2</t>
  </si>
  <si>
    <t>2.3</t>
  </si>
  <si>
    <t>4</t>
  </si>
  <si>
    <t>5</t>
  </si>
  <si>
    <t>6</t>
  </si>
  <si>
    <t>7</t>
  </si>
  <si>
    <t>8</t>
  </si>
  <si>
    <t>8.1</t>
  </si>
  <si>
    <t>8.2</t>
  </si>
  <si>
    <t>9</t>
  </si>
  <si>
    <t>10</t>
  </si>
  <si>
    <t>11</t>
  </si>
  <si>
    <t>12</t>
  </si>
  <si>
    <t>13</t>
  </si>
  <si>
    <t>14</t>
  </si>
  <si>
    <t xml:space="preserve">Тариф на теплову енергію </t>
  </si>
  <si>
    <t xml:space="preserve">Центральним ЛВУМГ ТОВ "Оператор ГТС </t>
  </si>
  <si>
    <t>по</t>
  </si>
  <si>
    <t>по структурному підрозділу Центральне ЛВУМГ ТОВ "Оператор ГТС України"</t>
  </si>
  <si>
    <t>Тарифи на виробництво теплової енергії (з прибутком)</t>
  </si>
  <si>
    <t>Тарифи на транспортування теплової енергії (з прибутком)</t>
  </si>
  <si>
    <t>Тарифи на постачання теплової енергії (з прибутком)</t>
  </si>
  <si>
    <t>Рівні рентабельності тарифів*:</t>
  </si>
  <si>
    <t>Показники</t>
  </si>
  <si>
    <t>для потреб населення</t>
  </si>
  <si>
    <t>для  потреб бюджетних установ</t>
  </si>
  <si>
    <t>для  потреб інших споживачів</t>
  </si>
  <si>
    <t>тис. грн 
на рік</t>
  </si>
  <si>
    <t>1</t>
  </si>
  <si>
    <t>Виробнича собівартість, зокрема:</t>
  </si>
  <si>
    <t>прямі матеріальні витрати, зокрема:</t>
  </si>
  <si>
    <t>1.1.1</t>
  </si>
  <si>
    <t xml:space="preserve">паливо </t>
  </si>
  <si>
    <t>електроенергія</t>
  </si>
  <si>
    <t>покупна теплова енергія*</t>
  </si>
  <si>
    <t>вода для технологічних потреб та водовідведення</t>
  </si>
  <si>
    <t>1.1.5</t>
  </si>
  <si>
    <t>матеріали, запасні частини та інші матеріальні ресурси</t>
  </si>
  <si>
    <t>інші прямі витрати, зокрема:</t>
  </si>
  <si>
    <t>єдиний внесок на загальнообов'язкове державне соціальне страхування</t>
  </si>
  <si>
    <t>загальновиробничі витрати, зокрема:</t>
  </si>
  <si>
    <t xml:space="preserve">інші витрати </t>
  </si>
  <si>
    <t>Адміністративні витрати, зокрема:</t>
  </si>
  <si>
    <t>Витрати на збут, зокрема:</t>
  </si>
  <si>
    <t xml:space="preserve"> 3.1</t>
  </si>
  <si>
    <t xml:space="preserve">витрати на оплату праці </t>
  </si>
  <si>
    <t xml:space="preserve"> 3.2</t>
  </si>
  <si>
    <t xml:space="preserve"> 3.3</t>
  </si>
  <si>
    <t>Інші операційні витрати**</t>
  </si>
  <si>
    <t>Витрати на покриття втрат теплової енергії в теплових мережах</t>
  </si>
  <si>
    <t>Повна собівартість**, зокрема:</t>
  </si>
  <si>
    <t>6.1</t>
  </si>
  <si>
    <t>паливна складова</t>
  </si>
  <si>
    <t>у т.ч. у відсотках від п. 6</t>
  </si>
  <si>
    <t>6.2</t>
  </si>
  <si>
    <t>решта витрат, крім паливної складової</t>
  </si>
  <si>
    <t>Витрати на відшкодування втрат</t>
  </si>
  <si>
    <t>Розрахунковий прибуток, усього**, зокрема:</t>
  </si>
  <si>
    <t>дивіденди</t>
  </si>
  <si>
    <t>резервний фонд (капітал)</t>
  </si>
  <si>
    <t>на розвиток виробництва (виробничі інвестиції)</t>
  </si>
  <si>
    <t>8.5</t>
  </si>
  <si>
    <t>Вартість теплової енергії за відповідним тарифом без ПДВ</t>
  </si>
  <si>
    <t>Вартість теплової енергії за відповідним тарифом з ПДВ</t>
  </si>
  <si>
    <t>Тариф на теплову енергію (послугу з постачання теплової енергії) без ПДВ</t>
  </si>
  <si>
    <t>х</t>
  </si>
  <si>
    <t>Податок на додану вартість</t>
  </si>
  <si>
    <t>Тариф на теплову енергію (послугу з постачання теплової енергії) з ПДВ</t>
  </si>
  <si>
    <t>Обсяг реалізації теплової енергії власним споживачам, Гкал</t>
  </si>
  <si>
    <t>Центрального ЛВУМГ ТОВ"Оператор ГТС України"</t>
  </si>
  <si>
    <t xml:space="preserve">    СТРУКТУРА тарифу на теплову енергію </t>
  </si>
  <si>
    <t>інше використання прибутку (поповнення обігових коштів)</t>
  </si>
  <si>
    <t>Сумарні середньозважені показики:</t>
  </si>
  <si>
    <t>Додаток  3</t>
  </si>
  <si>
    <t>До рішення виконавчого комітету Боярської міської ради</t>
  </si>
  <si>
    <t>*)Тариф на теплову енергію з врахуванням 4% прибутку на теплову енергію, згідно постанови КМУ від 01.06.2021 № 869.</t>
  </si>
  <si>
    <t>Тариф на теплову енергію, розрахований на економічно обгрунтованому рівні структурним підрозділом Центральним ЛВУМГ ТОВ "Оператор ГТС України"  на 2026 рік</t>
  </si>
  <si>
    <t>Додаток 1 до рішення виконавчого комітету                                    Боярської міської ради від 18 грудня 2025 № 2/14</t>
  </si>
  <si>
    <t>від "18" грудня 2025 № 2/14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</si>
</sst>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</font>
    <font>
      <b/>
      <sz val="12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0" fontId="4" fillId="0" borderId="0"/>
    <xf numFmtId="0" fontId="4" fillId="0" borderId="0"/>
    <xf numFmtId="0" fontId="2" fillId="0" borderId="0"/>
    <xf numFmtId="0" fontId="20" fillId="0" borderId="0"/>
  </cellStyleXfs>
  <cellXfs count="97">
    <xf numFmtId="0" fontId="0" fillId="0" borderId="0" xfId="0"/>
    <xf numFmtId="0" fontId="3" fillId="0" borderId="0" xfId="0" applyFont="1"/>
    <xf numFmtId="0" fontId="4" fillId="0" borderId="0" xfId="1" applyProtection="1">
      <protection locked="0"/>
    </xf>
    <xf numFmtId="0" fontId="4" fillId="0" borderId="0" xfId="2" applyAlignment="1">
      <alignment horizontal="center" vertical="center" wrapText="1"/>
    </xf>
    <xf numFmtId="0" fontId="4" fillId="0" borderId="0" xfId="2"/>
    <xf numFmtId="0" fontId="5" fillId="0" borderId="0" xfId="0" applyFont="1" applyAlignment="1">
      <alignment horizontal="left" vertical="center" indent="15"/>
    </xf>
    <xf numFmtId="0" fontId="0" fillId="0" borderId="0" xfId="0" applyAlignment="1">
      <alignment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0" fillId="0" borderId="0" xfId="0" applyFont="1"/>
    <xf numFmtId="0" fontId="3" fillId="0" borderId="5" xfId="0" applyFont="1" applyBorder="1" applyAlignment="1">
      <alignment horizontal="left" vertical="center" wrapText="1" inden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11" fillId="0" borderId="0" xfId="0" applyFont="1"/>
    <xf numFmtId="164" fontId="9" fillId="0" borderId="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4" fillId="0" borderId="0" xfId="0" applyFont="1"/>
    <xf numFmtId="0" fontId="16" fillId="0" borderId="0" xfId="0" applyFont="1"/>
    <xf numFmtId="0" fontId="8" fillId="0" borderId="0" xfId="0" applyFont="1"/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right" vertical="top" wrapText="1"/>
    </xf>
    <xf numFmtId="0" fontId="6" fillId="0" borderId="0" xfId="0" applyFont="1" applyAlignment="1">
      <alignment wrapText="1"/>
    </xf>
    <xf numFmtId="0" fontId="17" fillId="0" borderId="0" xfId="0" applyFont="1" applyAlignment="1">
      <alignment vertical="top" wrapText="1"/>
    </xf>
    <xf numFmtId="10" fontId="14" fillId="0" borderId="0" xfId="0" applyNumberFormat="1" applyFont="1"/>
    <xf numFmtId="10" fontId="14" fillId="0" borderId="0" xfId="0" applyNumberFormat="1" applyFont="1" applyAlignment="1">
      <alignment horizontal="center"/>
    </xf>
    <xf numFmtId="49" fontId="6" fillId="0" borderId="7" xfId="0" applyNumberFormat="1" applyFont="1" applyBorder="1" applyAlignment="1">
      <alignment horizontal="center" vertical="top" wrapText="1"/>
    </xf>
    <xf numFmtId="0" fontId="6" fillId="0" borderId="7" xfId="0" applyFont="1" applyBorder="1" applyAlignment="1">
      <alignment vertical="top" wrapText="1"/>
    </xf>
    <xf numFmtId="2" fontId="17" fillId="0" borderId="7" xfId="0" applyNumberFormat="1" applyFont="1" applyBorder="1" applyAlignment="1">
      <alignment horizontal="center" vertical="top" wrapText="1"/>
    </xf>
    <xf numFmtId="0" fontId="9" fillId="0" borderId="7" xfId="0" applyFont="1" applyBorder="1" applyAlignment="1">
      <alignment vertical="top" wrapText="1"/>
    </xf>
    <xf numFmtId="0" fontId="9" fillId="0" borderId="7" xfId="0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2" fontId="18" fillId="0" borderId="7" xfId="0" applyNumberFormat="1" applyFont="1" applyBorder="1" applyAlignment="1">
      <alignment horizontal="center" vertical="top" wrapText="1"/>
    </xf>
    <xf numFmtId="0" fontId="18" fillId="0" borderId="7" xfId="0" applyFont="1" applyBorder="1" applyAlignment="1">
      <alignment horizontal="center" vertical="top" wrapText="1"/>
    </xf>
    <xf numFmtId="0" fontId="17" fillId="0" borderId="7" xfId="0" applyFont="1" applyBorder="1" applyAlignment="1">
      <alignment horizontal="center" vertical="top" wrapText="1"/>
    </xf>
    <xf numFmtId="1" fontId="17" fillId="0" borderId="7" xfId="0" applyNumberFormat="1" applyFont="1" applyBorder="1" applyAlignment="1">
      <alignment horizontal="center" vertical="top" wrapText="1"/>
    </xf>
    <xf numFmtId="0" fontId="18" fillId="0" borderId="7" xfId="0" applyFont="1" applyBorder="1" applyAlignment="1">
      <alignment vertical="top" wrapText="1"/>
    </xf>
    <xf numFmtId="0" fontId="22" fillId="0" borderId="12" xfId="0" applyFont="1" applyBorder="1" applyAlignment="1">
      <alignment horizontal="center" vertical="center" wrapText="1"/>
    </xf>
    <xf numFmtId="49" fontId="19" fillId="0" borderId="12" xfId="0" applyNumberFormat="1" applyFont="1" applyBorder="1" applyAlignment="1">
      <alignment horizontal="center" vertical="center" wrapText="1"/>
    </xf>
    <xf numFmtId="0" fontId="19" fillId="0" borderId="12" xfId="0" applyFont="1" applyBorder="1" applyAlignment="1">
      <alignment vertical="center" wrapText="1"/>
    </xf>
    <xf numFmtId="4" fontId="23" fillId="0" borderId="12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vertical="center" wrapText="1"/>
    </xf>
    <xf numFmtId="0" fontId="21" fillId="0" borderId="7" xfId="4" applyFont="1" applyBorder="1" applyAlignment="1">
      <alignment horizontal="left" vertical="center" wrapText="1"/>
    </xf>
    <xf numFmtId="49" fontId="19" fillId="0" borderId="13" xfId="0" applyNumberFormat="1" applyFont="1" applyBorder="1" applyAlignment="1">
      <alignment horizontal="center" vertical="center" wrapText="1"/>
    </xf>
    <xf numFmtId="0" fontId="19" fillId="0" borderId="13" xfId="0" applyFont="1" applyBorder="1" applyAlignment="1">
      <alignment vertical="center" wrapText="1"/>
    </xf>
    <xf numFmtId="49" fontId="24" fillId="0" borderId="12" xfId="0" applyNumberFormat="1" applyFont="1" applyBorder="1" applyAlignment="1">
      <alignment horizontal="center" vertical="center" wrapText="1"/>
    </xf>
    <xf numFmtId="0" fontId="24" fillId="0" borderId="12" xfId="0" applyFont="1" applyBorder="1" applyAlignment="1">
      <alignment vertical="center" wrapText="1"/>
    </xf>
    <xf numFmtId="4" fontId="25" fillId="0" borderId="12" xfId="0" applyNumberFormat="1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left" vertical="center" wrapText="1"/>
    </xf>
    <xf numFmtId="4" fontId="12" fillId="0" borderId="12" xfId="0" applyNumberFormat="1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2" fontId="25" fillId="0" borderId="12" xfId="0" applyNumberFormat="1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2" fillId="0" borderId="7" xfId="4" applyFont="1" applyBorder="1" applyAlignment="1">
      <alignment horizontal="center" vertical="center" wrapText="1"/>
    </xf>
    <xf numFmtId="0" fontId="23" fillId="2" borderId="0" xfId="0" applyFont="1" applyFill="1" applyAlignment="1">
      <alignment horizontal="right" vertical="center" wrapText="1"/>
    </xf>
    <xf numFmtId="4" fontId="25" fillId="2" borderId="12" xfId="0" applyNumberFormat="1" applyFont="1" applyFill="1" applyBorder="1" applyAlignment="1">
      <alignment horizontal="center" vertical="center" wrapText="1"/>
    </xf>
    <xf numFmtId="2" fontId="25" fillId="2" borderId="12" xfId="0" applyNumberFormat="1" applyFont="1" applyFill="1" applyBorder="1" applyAlignment="1">
      <alignment horizontal="center" vertical="center" wrapText="1"/>
    </xf>
    <xf numFmtId="4" fontId="23" fillId="2" borderId="12" xfId="0" applyNumberFormat="1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vertical="center" wrapText="1"/>
    </xf>
    <xf numFmtId="164" fontId="9" fillId="2" borderId="5" xfId="0" applyNumberFormat="1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top" wrapText="1"/>
    </xf>
    <xf numFmtId="0" fontId="17" fillId="0" borderId="7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/>
    <xf numFmtId="0" fontId="6" fillId="0" borderId="6" xfId="0" applyFont="1" applyBorder="1" applyAlignment="1">
      <alignment vertical="center"/>
    </xf>
    <xf numFmtId="0" fontId="10" fillId="0" borderId="6" xfId="0" applyFont="1" applyBorder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/>
    </xf>
    <xf numFmtId="49" fontId="6" fillId="0" borderId="8" xfId="0" applyNumberFormat="1" applyFont="1" applyBorder="1" applyAlignment="1">
      <alignment horizontal="center" vertical="top" wrapText="1"/>
    </xf>
    <xf numFmtId="49" fontId="6" fillId="0" borderId="0" xfId="0" applyNumberFormat="1" applyFont="1" applyAlignment="1">
      <alignment horizontal="center" vertical="top" wrapText="1"/>
    </xf>
    <xf numFmtId="49" fontId="6" fillId="0" borderId="11" xfId="0" applyNumberFormat="1" applyFont="1" applyBorder="1" applyAlignment="1">
      <alignment horizontal="center" vertical="top" wrapText="1"/>
    </xf>
    <xf numFmtId="0" fontId="6" fillId="0" borderId="0" xfId="0" applyFont="1" applyAlignment="1">
      <alignment horizontal="right" vertical="top" wrapText="1"/>
    </xf>
    <xf numFmtId="0" fontId="9" fillId="0" borderId="0" xfId="0" applyFont="1" applyAlignment="1">
      <alignment horizontal="center"/>
    </xf>
    <xf numFmtId="0" fontId="9" fillId="0" borderId="7" xfId="0" applyFont="1" applyBorder="1" applyAlignment="1">
      <alignment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12" fillId="0" borderId="9" xfId="4" applyFont="1" applyBorder="1" applyAlignment="1">
      <alignment horizontal="center" vertical="center" wrapText="1"/>
    </xf>
    <xf numFmtId="0" fontId="14" fillId="0" borderId="10" xfId="0" applyFont="1" applyBorder="1"/>
    <xf numFmtId="0" fontId="24" fillId="0" borderId="12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</cellXfs>
  <cellStyles count="5">
    <cellStyle name="Обычный" xfId="0" builtinId="0"/>
    <cellStyle name="Обычный 19" xfId="4"/>
    <cellStyle name="Обычный 3" xfId="1"/>
    <cellStyle name="Обычный 4" xfId="2"/>
    <cellStyle name="Обычный 4 2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a/Desktop/&#1040;&#1083;&#1083;&#1072;/&#1072;&#1083;&#1083;&#1072;/&#1058;&#1040;&#1056;&#1048;&#1060;&#1048;/&#1041;&#1086;&#1103;&#1088;&#1089;&#1100;&#1082;&#1077;%20&#1043;&#1042;&#1059;&#1046;&#1050;&#1043;/&#1055;&#1083;&#1072;&#1085;&#1086;&#1074;&#1080;&#1081;%20&#1090;&#1072;&#1088;&#1080;&#1092;%20&#1085;&#1072;%20&#1090;&#1077;&#1087;&#1083;&#1086;%202024-2025_&#1110;&#1079;%20&#1079;&#1084;&#1110;&#1085;&#1072;&#1084;&#108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ownloads/1_&#1056;&#1086;&#1079;&#1088;&#1072;&#1093;&#1091;&#1085;&#1086;&#1082;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"/>
      <sheetName val="Лист1"/>
      <sheetName val="2"/>
      <sheetName val="розрах вартості палива"/>
      <sheetName val="розр.екон. ефе по інвест прогр."/>
      <sheetName val="Середня ціна електроенергії"/>
      <sheetName val="розрах витрат електроенергії"/>
      <sheetName val="інформ.про суб.ВВ"/>
      <sheetName val="електроенергія на ремонт"/>
      <sheetName val="розр.абон.плати"/>
      <sheetName val=" вода і стоки"/>
      <sheetName val="Розрах. зп на вир.тран.і пост "/>
      <sheetName val="накладні витрат. "/>
      <sheetName val="транспортування"/>
      <sheetName val="постачання"/>
      <sheetName val="теплова енергія з прибутком"/>
      <sheetName val="Аркуш1"/>
      <sheetName val="про намір  нові тарифи"/>
      <sheetName val="обгрунтування зміни тарифів"/>
      <sheetName val="вода, стоки на вир.транспортув."/>
      <sheetName val="середня ціна палива за опал.пер"/>
      <sheetName val="розр."/>
      <sheetName val="виробництво"/>
      <sheetName val=" різниця в тарифах"/>
      <sheetName val="Розрахунок інших операц витрат"/>
      <sheetName val="пояснювальна запика"/>
      <sheetName val="розрах.амортизації"/>
      <sheetName val="повідомл.про намір"/>
      <sheetName val="структура тарифу на тепл.енергі"/>
      <sheetName val="Роз&quot;яснення по абон.платі"/>
      <sheetName val="перелік поданих докумен"/>
      <sheetName val="Розр.витрат солі на Космосі"/>
      <sheetName val="інформація про суб&quot;єкта господ"/>
      <sheetName val="Аркуш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9">
          <cell r="H39">
            <v>6</v>
          </cell>
        </row>
        <row r="61">
          <cell r="G61">
            <v>0</v>
          </cell>
        </row>
      </sheetData>
      <sheetData sheetId="14">
        <row r="21">
          <cell r="I21">
            <v>6</v>
          </cell>
        </row>
      </sheetData>
      <sheetData sheetId="15">
        <row r="36">
          <cell r="F36" t="str">
            <v>тис. грн</v>
          </cell>
        </row>
      </sheetData>
      <sheetData sheetId="16"/>
      <sheetData sheetId="17"/>
      <sheetData sheetId="18"/>
      <sheetData sheetId="19"/>
      <sheetData sheetId="20"/>
      <sheetData sheetId="21"/>
      <sheetData sheetId="22">
        <row r="57">
          <cell r="G57">
            <v>2819.16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_ФОП"/>
      <sheetName val="3_Розподіл пл.соб."/>
      <sheetName val="4_Структура пл.соб."/>
      <sheetName val="5_Розрахунок тарифів"/>
      <sheetName val="Лист1"/>
      <sheetName val="Д2"/>
      <sheetName val="Д3_структ"/>
      <sheetName val="Д4_структ"/>
      <sheetName val="Д5_структ"/>
      <sheetName val="Д6_структ"/>
      <sheetName val="Д7"/>
      <sheetName val="Д8"/>
      <sheetName val="ЗТрозрахунку"/>
      <sheetName val="Втрати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</row>
        <row r="9">
          <cell r="G9">
            <v>0</v>
          </cell>
        </row>
        <row r="10">
          <cell r="F10">
            <v>0</v>
          </cell>
          <cell r="G10">
            <v>0</v>
          </cell>
          <cell r="H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</row>
        <row r="13">
          <cell r="F13">
            <v>0</v>
          </cell>
          <cell r="G13">
            <v>0</v>
          </cell>
          <cell r="H13">
            <v>0</v>
          </cell>
        </row>
        <row r="14">
          <cell r="F14">
            <v>0</v>
          </cell>
          <cell r="H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</row>
        <row r="16">
          <cell r="G16">
            <v>0</v>
          </cell>
        </row>
        <row r="17">
          <cell r="F17">
            <v>0</v>
          </cell>
          <cell r="G17">
            <v>0</v>
          </cell>
          <cell r="H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</row>
      </sheetData>
      <sheetData sheetId="7">
        <row r="7">
          <cell r="E7">
            <v>0</v>
          </cell>
          <cell r="F7">
            <v>0</v>
          </cell>
          <cell r="G7">
            <v>0</v>
          </cell>
          <cell r="H7">
            <v>0</v>
          </cell>
        </row>
        <row r="8">
          <cell r="E8">
            <v>0</v>
          </cell>
          <cell r="G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E14">
            <v>0</v>
          </cell>
          <cell r="G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</row>
      </sheetData>
      <sheetData sheetId="8">
        <row r="7">
          <cell r="E7">
            <v>0</v>
          </cell>
          <cell r="F7">
            <v>0</v>
          </cell>
          <cell r="G7">
            <v>0</v>
          </cell>
          <cell r="H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</row>
        <row r="10">
          <cell r="E10">
            <v>0</v>
          </cell>
          <cell r="G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</row>
        <row r="34">
          <cell r="E34">
            <v>0</v>
          </cell>
        </row>
        <row r="35">
          <cell r="E35">
            <v>0</v>
          </cell>
        </row>
      </sheetData>
      <sheetData sheetId="9"/>
      <sheetData sheetId="10"/>
      <sheetData sheetId="11"/>
      <sheetData sheetId="12">
        <row r="53">
          <cell r="D53">
            <v>3220.4</v>
          </cell>
        </row>
      </sheetData>
      <sheetData sheetId="13"/>
      <sheetData sheetId="1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selection activeCell="N14" sqref="M14:N14"/>
    </sheetView>
  </sheetViews>
  <sheetFormatPr defaultRowHeight="15" x14ac:dyDescent="0.25"/>
  <cols>
    <col min="1" max="1" width="22.28515625" customWidth="1"/>
    <col min="2" max="2" width="11.42578125" customWidth="1"/>
    <col min="3" max="3" width="11.7109375" customWidth="1"/>
    <col min="4" max="4" width="13.42578125" customWidth="1"/>
    <col min="5" max="5" width="11.28515625" customWidth="1"/>
    <col min="6" max="6" width="13.7109375" customWidth="1"/>
    <col min="7" max="7" width="10.42578125" customWidth="1"/>
    <col min="8" max="8" width="14.42578125" customWidth="1"/>
    <col min="9" max="9" width="14.28515625" customWidth="1"/>
  </cols>
  <sheetData>
    <row r="1" spans="1:14" x14ac:dyDescent="0.25">
      <c r="G1" s="1"/>
      <c r="H1" s="2"/>
      <c r="I1" s="3"/>
      <c r="J1" s="4"/>
    </row>
    <row r="2" spans="1:14" ht="40.5" customHeight="1" x14ac:dyDescent="0.25">
      <c r="A2" s="5"/>
      <c r="F2" s="67" t="s">
        <v>175</v>
      </c>
      <c r="G2" s="68"/>
      <c r="H2" s="68"/>
      <c r="I2" s="68"/>
      <c r="J2" s="68"/>
      <c r="K2" s="6"/>
    </row>
    <row r="3" spans="1:14" ht="8.25" customHeight="1" x14ac:dyDescent="0.25">
      <c r="A3" s="5"/>
      <c r="J3" s="7"/>
      <c r="K3" s="6"/>
      <c r="L3" s="6"/>
      <c r="M3" s="6"/>
      <c r="N3" s="6"/>
    </row>
    <row r="4" spans="1:14" ht="18.75" x14ac:dyDescent="0.25">
      <c r="A4" s="71" t="s">
        <v>113</v>
      </c>
      <c r="B4" s="72"/>
      <c r="C4" s="72"/>
      <c r="D4" s="72"/>
      <c r="E4" s="72"/>
      <c r="F4" s="72"/>
      <c r="G4" s="72"/>
      <c r="H4" s="72"/>
      <c r="I4" s="72"/>
    </row>
    <row r="5" spans="1:14" ht="6.75" customHeight="1" x14ac:dyDescent="0.25">
      <c r="A5" s="8"/>
    </row>
    <row r="6" spans="1:14" ht="63.75" customHeight="1" x14ac:dyDescent="0.25">
      <c r="A6" s="73" t="s">
        <v>174</v>
      </c>
      <c r="B6" s="74"/>
      <c r="C6" s="74"/>
      <c r="D6" s="74"/>
      <c r="E6" s="74"/>
      <c r="F6" s="74"/>
      <c r="G6" s="74"/>
      <c r="H6" s="74"/>
      <c r="I6" s="74"/>
      <c r="J6" s="6"/>
      <c r="K6" s="6"/>
      <c r="L6" s="6"/>
      <c r="M6" s="6"/>
      <c r="N6" s="6"/>
    </row>
    <row r="7" spans="1:14" s="10" customFormat="1" ht="16.5" customHeight="1" thickBot="1" x14ac:dyDescent="0.3">
      <c r="A7" s="9"/>
    </row>
    <row r="8" spans="1:14" ht="79.150000000000006" customHeight="1" thickBot="1" x14ac:dyDescent="0.3">
      <c r="A8" s="75" t="s">
        <v>0</v>
      </c>
      <c r="B8" s="77" t="s">
        <v>117</v>
      </c>
      <c r="C8" s="78"/>
      <c r="D8" s="77" t="s">
        <v>118</v>
      </c>
      <c r="E8" s="78"/>
      <c r="F8" s="77" t="s">
        <v>119</v>
      </c>
      <c r="G8" s="78"/>
      <c r="H8" s="79" t="s">
        <v>8</v>
      </c>
      <c r="I8" s="80"/>
    </row>
    <row r="9" spans="1:14" ht="36.75" customHeight="1" thickBot="1" x14ac:dyDescent="0.3">
      <c r="A9" s="76"/>
      <c r="B9" s="11" t="s">
        <v>1</v>
      </c>
      <c r="C9" s="12" t="s">
        <v>2</v>
      </c>
      <c r="D9" s="12" t="s">
        <v>1</v>
      </c>
      <c r="E9" s="13" t="s">
        <v>2</v>
      </c>
      <c r="F9" s="12" t="s">
        <v>1</v>
      </c>
      <c r="G9" s="12" t="s">
        <v>2</v>
      </c>
      <c r="H9" s="12" t="s">
        <v>1</v>
      </c>
      <c r="I9" s="12" t="s">
        <v>2</v>
      </c>
    </row>
    <row r="10" spans="1:14" ht="33" customHeight="1" thickBot="1" x14ac:dyDescent="0.3">
      <c r="A10" s="14" t="s">
        <v>3</v>
      </c>
      <c r="B10" s="15">
        <v>0</v>
      </c>
      <c r="C10" s="15">
        <f>B10*1.2</f>
        <v>0</v>
      </c>
      <c r="D10" s="15">
        <v>0</v>
      </c>
      <c r="E10" s="15">
        <f>D10*1.2</f>
        <v>0</v>
      </c>
      <c r="F10" s="15">
        <v>0</v>
      </c>
      <c r="G10" s="15">
        <f>F10*1.2</f>
        <v>0</v>
      </c>
      <c r="H10" s="17">
        <f>B10+D10+F10</f>
        <v>0</v>
      </c>
      <c r="I10" s="17">
        <f>H10*1.2</f>
        <v>0</v>
      </c>
    </row>
    <row r="11" spans="1:14" ht="18.600000000000001" customHeight="1" thickBot="1" x14ac:dyDescent="0.3">
      <c r="A11" s="14" t="s">
        <v>4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7">
        <v>0</v>
      </c>
      <c r="I11" s="17">
        <v>0</v>
      </c>
    </row>
    <row r="12" spans="1:14" ht="19.149999999999999" customHeight="1" thickBot="1" x14ac:dyDescent="0.3">
      <c r="A12" s="14" t="s">
        <v>5</v>
      </c>
      <c r="B12" s="15">
        <v>0</v>
      </c>
      <c r="C12" s="15">
        <f>B12*1.2</f>
        <v>0</v>
      </c>
      <c r="D12" s="15">
        <v>0</v>
      </c>
      <c r="E12" s="15">
        <f>D12*1.2</f>
        <v>0</v>
      </c>
      <c r="F12" s="15">
        <v>0</v>
      </c>
      <c r="G12" s="15">
        <f>F12*1.2</f>
        <v>0</v>
      </c>
      <c r="H12" s="17">
        <f>B12+D12+F120</f>
        <v>0</v>
      </c>
      <c r="I12" s="17">
        <f>H12*1.2</f>
        <v>0</v>
      </c>
    </row>
    <row r="13" spans="1:14" ht="18.600000000000001" customHeight="1" thickBot="1" x14ac:dyDescent="0.3">
      <c r="A13" s="14" t="s">
        <v>6</v>
      </c>
      <c r="B13" s="15">
        <v>4037.51</v>
      </c>
      <c r="C13" s="15">
        <f>B13*1.2</f>
        <v>4845.0119999999997</v>
      </c>
      <c r="D13" s="15">
        <v>317.36</v>
      </c>
      <c r="E13" s="15">
        <f>D13*1.2</f>
        <v>380.83199999999999</v>
      </c>
      <c r="F13" s="15">
        <v>44.17</v>
      </c>
      <c r="G13" s="15">
        <f>F13*1.2</f>
        <v>53.003999999999998</v>
      </c>
      <c r="H13" s="64">
        <v>4399.04</v>
      </c>
      <c r="I13" s="64">
        <f>H13*1.2</f>
        <v>5278.848</v>
      </c>
    </row>
    <row r="14" spans="1:14" s="10" customFormat="1" ht="33" customHeight="1" x14ac:dyDescent="0.25">
      <c r="A14" s="69" t="s">
        <v>173</v>
      </c>
      <c r="B14" s="70"/>
      <c r="C14" s="70"/>
      <c r="D14" s="70"/>
      <c r="E14" s="70"/>
      <c r="F14" s="70"/>
      <c r="G14" s="70"/>
      <c r="H14" s="70"/>
      <c r="I14" s="70"/>
    </row>
    <row r="15" spans="1:14" s="10" customFormat="1" ht="37.5" customHeight="1" x14ac:dyDescent="0.25">
      <c r="A15" s="18" t="s">
        <v>7</v>
      </c>
      <c r="B15" s="19"/>
      <c r="C15" s="20"/>
      <c r="D15" s="21"/>
      <c r="E15" s="22"/>
      <c r="F15" s="22"/>
      <c r="G15" s="18" t="s">
        <v>9</v>
      </c>
      <c r="H15" s="22"/>
      <c r="I15"/>
    </row>
    <row r="16" spans="1:14" s="10" customFormat="1" ht="19.5" customHeight="1" x14ac:dyDescent="0.25">
      <c r="A16"/>
      <c r="B16" s="16"/>
      <c r="C16" s="16"/>
      <c r="D16"/>
      <c r="E16"/>
      <c r="F16"/>
      <c r="G16"/>
      <c r="H16"/>
      <c r="I16"/>
    </row>
    <row r="17" spans="1:9" s="10" customFormat="1" ht="15.75" customHeight="1" x14ac:dyDescent="0.25">
      <c r="A17"/>
      <c r="B17"/>
      <c r="C17"/>
      <c r="D17"/>
      <c r="E17"/>
      <c r="F17"/>
      <c r="G17"/>
      <c r="H17"/>
      <c r="I17"/>
    </row>
    <row r="18" spans="1:9" s="10" customFormat="1" ht="19.5" customHeight="1" x14ac:dyDescent="0.25">
      <c r="A18"/>
      <c r="B18"/>
      <c r="C18"/>
      <c r="D18"/>
      <c r="E18"/>
      <c r="F18"/>
      <c r="G18"/>
      <c r="H18"/>
      <c r="I18"/>
    </row>
    <row r="19" spans="1:9" ht="12.75" customHeight="1" x14ac:dyDescent="0.25"/>
    <row r="20" spans="1:9" ht="11.25" customHeight="1" x14ac:dyDescent="0.25"/>
    <row r="21" spans="1:9" ht="12.75" customHeight="1" x14ac:dyDescent="0.25">
      <c r="E21" s="16"/>
    </row>
    <row r="22" spans="1:9" ht="18.600000000000001" customHeight="1" x14ac:dyDescent="0.25">
      <c r="D22" s="16"/>
      <c r="E22" s="16"/>
    </row>
    <row r="23" spans="1:9" ht="20.45" customHeight="1" x14ac:dyDescent="0.25"/>
    <row r="24" spans="1:9" ht="18.600000000000001" customHeight="1" x14ac:dyDescent="0.25"/>
    <row r="29" spans="1:9" ht="19.5" customHeight="1" x14ac:dyDescent="0.25"/>
  </sheetData>
  <mergeCells count="9">
    <mergeCell ref="F2:J2"/>
    <mergeCell ref="A14:I14"/>
    <mergeCell ref="A4:I4"/>
    <mergeCell ref="A6:I6"/>
    <mergeCell ref="A8:A9"/>
    <mergeCell ref="B8:C8"/>
    <mergeCell ref="D8:E8"/>
    <mergeCell ref="F8:G8"/>
    <mergeCell ref="H8:I8"/>
  </mergeCells>
  <pageMargins left="0.55118110236220474" right="0.23622047244094491" top="0.19685039370078741" bottom="0.15748031496062992" header="0.11811023622047245" footer="0.11811023622047245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9"/>
  <sheetViews>
    <sheetView tabSelected="1" workbookViewId="0">
      <selection activeCell="M11" sqref="M11"/>
    </sheetView>
  </sheetViews>
  <sheetFormatPr defaultRowHeight="15" x14ac:dyDescent="0.25"/>
  <cols>
    <col min="1" max="1" width="4.5703125" customWidth="1"/>
    <col min="2" max="2" width="5.28515625" customWidth="1"/>
    <col min="3" max="3" width="19" customWidth="1"/>
    <col min="4" max="4" width="12.85546875" customWidth="1"/>
    <col min="5" max="5" width="14.85546875" customWidth="1"/>
    <col min="6" max="6" width="11.85546875" customWidth="1"/>
    <col min="7" max="8" width="13.28515625" customWidth="1"/>
    <col min="9" max="9" width="13.85546875" customWidth="1"/>
  </cols>
  <sheetData>
    <row r="2" spans="2:9" ht="15.75" x14ac:dyDescent="0.25">
      <c r="B2" s="25"/>
      <c r="C2" s="26"/>
      <c r="D2" s="26"/>
      <c r="F2" s="23"/>
      <c r="G2" s="24"/>
      <c r="H2" s="81" t="s">
        <v>85</v>
      </c>
      <c r="I2" s="81"/>
    </row>
    <row r="3" spans="2:9" ht="15.75" x14ac:dyDescent="0.25">
      <c r="B3" s="25"/>
      <c r="C3" s="26"/>
      <c r="D3" s="26"/>
      <c r="F3" s="23"/>
      <c r="G3" s="86" t="s">
        <v>10</v>
      </c>
      <c r="H3" s="86"/>
      <c r="I3" s="86"/>
    </row>
    <row r="4" spans="2:9" ht="15.75" x14ac:dyDescent="0.25">
      <c r="B4" s="25"/>
      <c r="C4" s="26"/>
      <c r="D4" s="26"/>
      <c r="F4" s="23"/>
      <c r="G4" s="86" t="s">
        <v>11</v>
      </c>
      <c r="H4" s="86"/>
      <c r="I4" s="86"/>
    </row>
    <row r="5" spans="2:9" ht="15.75" x14ac:dyDescent="0.25">
      <c r="B5" s="25"/>
      <c r="C5" s="26"/>
      <c r="D5" s="26"/>
      <c r="F5" s="23"/>
      <c r="G5" s="81" t="s">
        <v>176</v>
      </c>
      <c r="H5" s="81"/>
      <c r="I5" s="81"/>
    </row>
    <row r="6" spans="2:9" ht="15.75" x14ac:dyDescent="0.25">
      <c r="B6" s="25"/>
      <c r="C6" s="26"/>
      <c r="D6" s="26"/>
      <c r="F6" s="23"/>
      <c r="G6" s="91"/>
      <c r="H6" s="91"/>
      <c r="I6" s="91"/>
    </row>
    <row r="7" spans="2:9" ht="15.75" x14ac:dyDescent="0.25">
      <c r="B7" s="87" t="s">
        <v>12</v>
      </c>
      <c r="C7" s="87"/>
      <c r="D7" s="87"/>
      <c r="E7" s="87"/>
      <c r="F7" s="87"/>
      <c r="G7" s="87"/>
      <c r="H7" s="87"/>
      <c r="I7" s="87"/>
    </row>
    <row r="8" spans="2:9" ht="15.75" x14ac:dyDescent="0.25">
      <c r="B8" s="87" t="s">
        <v>40</v>
      </c>
      <c r="C8" s="87"/>
      <c r="D8" s="87"/>
      <c r="E8" s="87"/>
      <c r="F8" s="87"/>
      <c r="G8" s="87"/>
      <c r="H8" s="87"/>
      <c r="I8" s="87"/>
    </row>
    <row r="9" spans="2:9" ht="15.75" x14ac:dyDescent="0.25">
      <c r="B9" s="87" t="s">
        <v>116</v>
      </c>
      <c r="C9" s="87" t="s">
        <v>41</v>
      </c>
      <c r="D9" s="87" t="s">
        <v>115</v>
      </c>
      <c r="E9" s="87" t="s">
        <v>114</v>
      </c>
      <c r="F9" s="87"/>
      <c r="G9" s="87"/>
      <c r="H9" s="87"/>
      <c r="I9" s="87"/>
    </row>
    <row r="10" spans="2:9" ht="15.75" x14ac:dyDescent="0.25">
      <c r="B10" s="87" t="s">
        <v>13</v>
      </c>
      <c r="C10" s="87"/>
      <c r="D10" s="87"/>
      <c r="E10" s="87"/>
      <c r="F10" s="87"/>
      <c r="G10" s="87"/>
      <c r="H10" s="87"/>
      <c r="I10" s="87"/>
    </row>
    <row r="11" spans="2:9" x14ac:dyDescent="0.25">
      <c r="B11" s="20"/>
      <c r="C11" s="20"/>
      <c r="D11" s="20"/>
      <c r="E11" s="20"/>
      <c r="F11" s="27"/>
      <c r="G11" s="20"/>
      <c r="H11" s="27"/>
      <c r="I11" s="28"/>
    </row>
    <row r="12" spans="2:9" ht="15.75" x14ac:dyDescent="0.25">
      <c r="B12" s="88" t="s">
        <v>14</v>
      </c>
      <c r="C12" s="88" t="s">
        <v>42</v>
      </c>
      <c r="D12" s="88" t="s">
        <v>15</v>
      </c>
      <c r="E12" s="89" t="s">
        <v>43</v>
      </c>
      <c r="F12" s="90" t="s">
        <v>44</v>
      </c>
      <c r="G12" s="90"/>
      <c r="H12" s="90"/>
      <c r="I12" s="90"/>
    </row>
    <row r="13" spans="2:9" ht="31.5" x14ac:dyDescent="0.25">
      <c r="B13" s="88"/>
      <c r="C13" s="88"/>
      <c r="D13" s="88"/>
      <c r="E13" s="89"/>
      <c r="F13" s="33" t="s">
        <v>37</v>
      </c>
      <c r="G13" s="33" t="s">
        <v>38</v>
      </c>
      <c r="H13" s="33" t="s">
        <v>45</v>
      </c>
      <c r="I13" s="33" t="s">
        <v>39</v>
      </c>
    </row>
    <row r="14" spans="2:9" ht="15.75" x14ac:dyDescent="0.25">
      <c r="B14" s="33">
        <v>1</v>
      </c>
      <c r="C14" s="33">
        <v>2</v>
      </c>
      <c r="D14" s="33">
        <v>3</v>
      </c>
      <c r="E14" s="33">
        <v>4</v>
      </c>
      <c r="F14" s="33">
        <v>5</v>
      </c>
      <c r="G14" s="33">
        <v>6</v>
      </c>
      <c r="H14" s="33">
        <v>7</v>
      </c>
      <c r="I14" s="33">
        <v>8</v>
      </c>
    </row>
    <row r="15" spans="2:9" ht="63" x14ac:dyDescent="0.25">
      <c r="B15" s="34">
        <v>1</v>
      </c>
      <c r="C15" s="32" t="s">
        <v>46</v>
      </c>
      <c r="D15" s="32" t="s">
        <v>34</v>
      </c>
      <c r="E15" s="35">
        <v>4037.51</v>
      </c>
      <c r="F15" s="35">
        <v>0</v>
      </c>
      <c r="G15" s="36">
        <v>0</v>
      </c>
      <c r="H15" s="35">
        <v>0</v>
      </c>
      <c r="I15" s="35">
        <v>4037.51</v>
      </c>
    </row>
    <row r="16" spans="2:9" ht="63" x14ac:dyDescent="0.25">
      <c r="B16" s="29" t="s">
        <v>47</v>
      </c>
      <c r="C16" s="30" t="s">
        <v>48</v>
      </c>
      <c r="D16" s="30" t="s">
        <v>34</v>
      </c>
      <c r="E16" s="31">
        <v>3882.22</v>
      </c>
      <c r="F16" s="31">
        <v>0</v>
      </c>
      <c r="G16" s="37">
        <v>0</v>
      </c>
      <c r="H16" s="31">
        <v>0</v>
      </c>
      <c r="I16" s="31">
        <v>3882.22</v>
      </c>
    </row>
    <row r="17" spans="2:9" ht="51" customHeight="1" x14ac:dyDescent="0.25">
      <c r="B17" s="29" t="s">
        <v>17</v>
      </c>
      <c r="C17" s="30" t="s">
        <v>49</v>
      </c>
      <c r="D17" s="30" t="s">
        <v>16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</row>
    <row r="18" spans="2:9" ht="39" customHeight="1" x14ac:dyDescent="0.25">
      <c r="B18" s="29" t="s">
        <v>19</v>
      </c>
      <c r="C18" s="30" t="s">
        <v>50</v>
      </c>
      <c r="D18" s="30" t="s">
        <v>34</v>
      </c>
      <c r="E18" s="37">
        <v>155.29</v>
      </c>
      <c r="F18" s="37">
        <v>0</v>
      </c>
      <c r="G18" s="37">
        <v>0</v>
      </c>
      <c r="H18" s="37">
        <v>0</v>
      </c>
      <c r="I18" s="37">
        <v>155.29</v>
      </c>
    </row>
    <row r="19" spans="2:9" ht="68.25" customHeight="1" x14ac:dyDescent="0.25">
      <c r="B19" s="34" t="s">
        <v>51</v>
      </c>
      <c r="C19" s="32" t="s">
        <v>52</v>
      </c>
      <c r="D19" s="32" t="s">
        <v>34</v>
      </c>
      <c r="E19" s="35">
        <v>317.36</v>
      </c>
      <c r="F19" s="35">
        <v>0</v>
      </c>
      <c r="G19" s="35">
        <v>0</v>
      </c>
      <c r="H19" s="35">
        <v>0</v>
      </c>
      <c r="I19" s="35">
        <v>317.36</v>
      </c>
    </row>
    <row r="20" spans="2:9" ht="63" x14ac:dyDescent="0.25">
      <c r="B20" s="29" t="s">
        <v>25</v>
      </c>
      <c r="C20" s="30" t="s">
        <v>53</v>
      </c>
      <c r="D20" s="30" t="s">
        <v>34</v>
      </c>
      <c r="E20" s="31">
        <v>305.14999999999998</v>
      </c>
      <c r="F20" s="31">
        <v>0</v>
      </c>
      <c r="G20" s="37">
        <v>0</v>
      </c>
      <c r="H20" s="31">
        <v>0</v>
      </c>
      <c r="I20" s="31">
        <v>305.14999999999998</v>
      </c>
    </row>
    <row r="21" spans="2:9" ht="150.75" customHeight="1" x14ac:dyDescent="0.25">
      <c r="B21" s="29" t="s">
        <v>26</v>
      </c>
      <c r="C21" s="30" t="s">
        <v>54</v>
      </c>
      <c r="D21" s="30" t="s">
        <v>16</v>
      </c>
      <c r="E21" s="31">
        <v>0</v>
      </c>
      <c r="F21" s="31">
        <f>E21*F11/100</f>
        <v>0</v>
      </c>
      <c r="G21" s="31">
        <v>0</v>
      </c>
      <c r="H21" s="31">
        <f>E21*H11/100</f>
        <v>0</v>
      </c>
      <c r="I21" s="31">
        <f>[1]транспортування!G61</f>
        <v>0</v>
      </c>
    </row>
    <row r="22" spans="2:9" ht="38.25" customHeight="1" x14ac:dyDescent="0.25">
      <c r="B22" s="29" t="s">
        <v>27</v>
      </c>
      <c r="C22" s="30" t="s">
        <v>50</v>
      </c>
      <c r="D22" s="30" t="s">
        <v>34</v>
      </c>
      <c r="E22" s="31">
        <v>12.21</v>
      </c>
      <c r="F22" s="31">
        <v>0</v>
      </c>
      <c r="G22" s="37">
        <v>0</v>
      </c>
      <c r="H22" s="31">
        <v>0</v>
      </c>
      <c r="I22" s="31">
        <v>12.21</v>
      </c>
    </row>
    <row r="23" spans="2:9" ht="70.5" customHeight="1" x14ac:dyDescent="0.25">
      <c r="B23" s="34">
        <v>3</v>
      </c>
      <c r="C23" s="32" t="s">
        <v>55</v>
      </c>
      <c r="D23" s="32" t="s">
        <v>34</v>
      </c>
      <c r="E23" s="35">
        <v>44.17</v>
      </c>
      <c r="F23" s="35">
        <v>0</v>
      </c>
      <c r="G23" s="35">
        <v>0</v>
      </c>
      <c r="H23" s="35">
        <v>0</v>
      </c>
      <c r="I23" s="35">
        <v>44.17</v>
      </c>
    </row>
    <row r="24" spans="2:9" ht="63" x14ac:dyDescent="0.25">
      <c r="B24" s="29" t="s">
        <v>28</v>
      </c>
      <c r="C24" s="30" t="s">
        <v>56</v>
      </c>
      <c r="D24" s="30" t="s">
        <v>34</v>
      </c>
      <c r="E24" s="31">
        <v>42.47</v>
      </c>
      <c r="F24" s="31">
        <v>0</v>
      </c>
      <c r="G24" s="37">
        <v>0</v>
      </c>
      <c r="H24" s="31">
        <v>0</v>
      </c>
      <c r="I24" s="31">
        <v>42.47</v>
      </c>
    </row>
    <row r="25" spans="2:9" ht="48.75" customHeight="1" x14ac:dyDescent="0.25">
      <c r="B25" s="29" t="s">
        <v>29</v>
      </c>
      <c r="C25" s="30" t="s">
        <v>49</v>
      </c>
      <c r="D25" s="30" t="s">
        <v>16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</row>
    <row r="26" spans="2:9" ht="36.75" customHeight="1" x14ac:dyDescent="0.25">
      <c r="B26" s="29" t="s">
        <v>30</v>
      </c>
      <c r="C26" s="30" t="s">
        <v>50</v>
      </c>
      <c r="D26" s="30" t="s">
        <v>34</v>
      </c>
      <c r="E26" s="37">
        <v>1.7</v>
      </c>
      <c r="F26" s="37">
        <v>0</v>
      </c>
      <c r="G26" s="37">
        <v>0</v>
      </c>
      <c r="H26" s="37">
        <v>0</v>
      </c>
      <c r="I26" s="37">
        <v>1.7</v>
      </c>
    </row>
    <row r="27" spans="2:9" ht="54.75" customHeight="1" x14ac:dyDescent="0.25">
      <c r="B27" s="34">
        <v>4</v>
      </c>
      <c r="C27" s="32" t="s">
        <v>57</v>
      </c>
      <c r="D27" s="32" t="s">
        <v>34</v>
      </c>
      <c r="E27" s="35">
        <f>E28+E29+E30</f>
        <v>4399.0335999999998</v>
      </c>
      <c r="F27" s="35">
        <f>F28+F29+F30</f>
        <v>0</v>
      </c>
      <c r="G27" s="36">
        <v>0</v>
      </c>
      <c r="H27" s="35">
        <f>H28+H29+H30</f>
        <v>0</v>
      </c>
      <c r="I27" s="35">
        <f>I28+I29+I30</f>
        <v>4399.0335999999998</v>
      </c>
    </row>
    <row r="28" spans="2:9" ht="54" customHeight="1" x14ac:dyDescent="0.25">
      <c r="B28" s="29" t="s">
        <v>58</v>
      </c>
      <c r="C28" s="30" t="s">
        <v>59</v>
      </c>
      <c r="D28" s="30" t="s">
        <v>34</v>
      </c>
      <c r="E28" s="31">
        <f>E16+E20+E24</f>
        <v>4229.84</v>
      </c>
      <c r="F28" s="31">
        <f>F16+F20+F24</f>
        <v>0</v>
      </c>
      <c r="G28" s="37">
        <v>0</v>
      </c>
      <c r="H28" s="31">
        <f>H16+H20+H24</f>
        <v>0</v>
      </c>
      <c r="I28" s="31">
        <f>I16+I20+I24</f>
        <v>4229.84</v>
      </c>
    </row>
    <row r="29" spans="2:9" ht="53.25" customHeight="1" x14ac:dyDescent="0.25">
      <c r="B29" s="29" t="s">
        <v>60</v>
      </c>
      <c r="C29" s="30" t="s">
        <v>49</v>
      </c>
      <c r="D29" s="30" t="s">
        <v>16</v>
      </c>
      <c r="E29" s="31">
        <v>0</v>
      </c>
      <c r="F29" s="31">
        <f>E29*0.8760222562</f>
        <v>0</v>
      </c>
      <c r="G29" s="31">
        <v>0</v>
      </c>
      <c r="H29" s="31">
        <f>E29*0.09578400986</f>
        <v>0</v>
      </c>
      <c r="I29" s="31">
        <f>E29*0.028193733896</f>
        <v>0</v>
      </c>
    </row>
    <row r="30" spans="2:9" ht="36" customHeight="1" x14ac:dyDescent="0.25">
      <c r="B30" s="29" t="s">
        <v>61</v>
      </c>
      <c r="C30" s="30" t="s">
        <v>62</v>
      </c>
      <c r="D30" s="30" t="s">
        <v>34</v>
      </c>
      <c r="E30" s="31">
        <f>E28*0.04</f>
        <v>169.1936</v>
      </c>
      <c r="F30" s="31">
        <f>F28*0.04</f>
        <v>0</v>
      </c>
      <c r="G30" s="37">
        <v>0</v>
      </c>
      <c r="H30" s="31">
        <f>H28*0.04</f>
        <v>0</v>
      </c>
      <c r="I30" s="31">
        <f>I28*0.04</f>
        <v>169.1936</v>
      </c>
    </row>
    <row r="31" spans="2:9" ht="110.25" x14ac:dyDescent="0.25">
      <c r="B31" s="34">
        <v>5</v>
      </c>
      <c r="C31" s="32" t="s">
        <v>63</v>
      </c>
      <c r="D31" s="32" t="s">
        <v>16</v>
      </c>
      <c r="E31" s="35">
        <v>12122.54</v>
      </c>
      <c r="F31" s="35">
        <f>F32+F34</f>
        <v>0</v>
      </c>
      <c r="G31" s="36">
        <v>0</v>
      </c>
      <c r="H31" s="35">
        <f>H32+H34</f>
        <v>0</v>
      </c>
      <c r="I31" s="35">
        <v>12122.54</v>
      </c>
    </row>
    <row r="32" spans="2:9" ht="94.5" x14ac:dyDescent="0.25">
      <c r="B32" s="29" t="s">
        <v>64</v>
      </c>
      <c r="C32" s="30" t="s">
        <v>65</v>
      </c>
      <c r="D32" s="30" t="s">
        <v>16</v>
      </c>
      <c r="E32" s="31">
        <v>11656.3</v>
      </c>
      <c r="F32" s="31">
        <f>(F16+F20+F24)*F39/1000</f>
        <v>0</v>
      </c>
      <c r="G32" s="37">
        <f>G28*20600/1000</f>
        <v>0</v>
      </c>
      <c r="H32" s="31">
        <f>(H16+H20+H24)*H39/1000</f>
        <v>0</v>
      </c>
      <c r="I32" s="31">
        <v>11656.3</v>
      </c>
    </row>
    <row r="33" spans="2:9" ht="55.5" customHeight="1" x14ac:dyDescent="0.25">
      <c r="B33" s="29" t="s">
        <v>66</v>
      </c>
      <c r="C33" s="30" t="s">
        <v>49</v>
      </c>
      <c r="D33" s="30" t="s">
        <v>16</v>
      </c>
      <c r="E33" s="31">
        <f>E29</f>
        <v>0</v>
      </c>
      <c r="F33" s="31">
        <f>F29</f>
        <v>0</v>
      </c>
      <c r="G33" s="37">
        <v>0</v>
      </c>
      <c r="H33" s="31">
        <f>H29</f>
        <v>0</v>
      </c>
      <c r="I33" s="31">
        <f>I29</f>
        <v>0</v>
      </c>
    </row>
    <row r="34" spans="2:9" ht="100.5" customHeight="1" x14ac:dyDescent="0.25">
      <c r="B34" s="29" t="s">
        <v>67</v>
      </c>
      <c r="C34" s="30" t="s">
        <v>68</v>
      </c>
      <c r="D34" s="30" t="s">
        <v>16</v>
      </c>
      <c r="E34" s="31">
        <v>466.24</v>
      </c>
      <c r="F34" s="31">
        <f>F30*F39/1000</f>
        <v>0</v>
      </c>
      <c r="G34" s="37">
        <f>0</f>
        <v>0</v>
      </c>
      <c r="H34" s="31">
        <f>H30*H40/1000</f>
        <v>0</v>
      </c>
      <c r="I34" s="31">
        <v>466.24</v>
      </c>
    </row>
    <row r="35" spans="2:9" ht="210" customHeight="1" x14ac:dyDescent="0.25">
      <c r="B35" s="34">
        <v>6</v>
      </c>
      <c r="C35" s="32" t="s">
        <v>69</v>
      </c>
      <c r="D35" s="32" t="s">
        <v>16</v>
      </c>
      <c r="E35" s="35">
        <f t="shared" ref="E35:F37" si="0">E31</f>
        <v>12122.54</v>
      </c>
      <c r="F35" s="35">
        <f t="shared" si="0"/>
        <v>0</v>
      </c>
      <c r="G35" s="36">
        <v>0</v>
      </c>
      <c r="H35" s="35">
        <f t="shared" ref="H35:I37" si="1">H31</f>
        <v>0</v>
      </c>
      <c r="I35" s="35">
        <f t="shared" si="1"/>
        <v>12122.54</v>
      </c>
    </row>
    <row r="36" spans="2:9" ht="99" customHeight="1" x14ac:dyDescent="0.25">
      <c r="B36" s="29" t="s">
        <v>70</v>
      </c>
      <c r="C36" s="30" t="s">
        <v>65</v>
      </c>
      <c r="D36" s="30" t="s">
        <v>16</v>
      </c>
      <c r="E36" s="31">
        <f t="shared" si="0"/>
        <v>11656.3</v>
      </c>
      <c r="F36" s="31">
        <f t="shared" si="0"/>
        <v>0</v>
      </c>
      <c r="G36" s="31"/>
      <c r="H36" s="31">
        <f t="shared" si="1"/>
        <v>0</v>
      </c>
      <c r="I36" s="31">
        <f t="shared" si="1"/>
        <v>11656.3</v>
      </c>
    </row>
    <row r="37" spans="2:9" ht="51.75" customHeight="1" x14ac:dyDescent="0.25">
      <c r="B37" s="29" t="s">
        <v>71</v>
      </c>
      <c r="C37" s="30" t="s">
        <v>49</v>
      </c>
      <c r="D37" s="30" t="s">
        <v>16</v>
      </c>
      <c r="E37" s="31">
        <f t="shared" si="0"/>
        <v>0</v>
      </c>
      <c r="F37" s="31">
        <f t="shared" si="0"/>
        <v>0</v>
      </c>
      <c r="G37" s="37">
        <v>0</v>
      </c>
      <c r="H37" s="31">
        <f t="shared" si="1"/>
        <v>0</v>
      </c>
      <c r="I37" s="31">
        <f t="shared" si="1"/>
        <v>0</v>
      </c>
    </row>
    <row r="38" spans="2:9" ht="95.25" customHeight="1" x14ac:dyDescent="0.25">
      <c r="B38" s="29" t="s">
        <v>72</v>
      </c>
      <c r="C38" s="30" t="s">
        <v>68</v>
      </c>
      <c r="D38" s="30" t="s">
        <v>16</v>
      </c>
      <c r="E38" s="31">
        <f>E34</f>
        <v>466.24</v>
      </c>
      <c r="F38" s="31">
        <f>F34</f>
        <v>0</v>
      </c>
      <c r="G38" s="37">
        <v>0</v>
      </c>
      <c r="H38" s="31">
        <f>H30*H40/1000</f>
        <v>0</v>
      </c>
      <c r="I38" s="31">
        <f>I40*I30/1000</f>
        <v>441.18415555200005</v>
      </c>
    </row>
    <row r="39" spans="2:9" ht="146.25" customHeight="1" x14ac:dyDescent="0.25">
      <c r="B39" s="34">
        <v>7</v>
      </c>
      <c r="C39" s="32" t="s">
        <v>73</v>
      </c>
      <c r="D39" s="32" t="s">
        <v>35</v>
      </c>
      <c r="E39" s="65">
        <v>2607.5700000000002</v>
      </c>
      <c r="F39" s="36">
        <f>F40+F41</f>
        <v>0</v>
      </c>
      <c r="G39" s="36">
        <v>0</v>
      </c>
      <c r="H39" s="35">
        <f>H40+H41</f>
        <v>0</v>
      </c>
      <c r="I39" s="65">
        <v>2607.5700000000002</v>
      </c>
    </row>
    <row r="40" spans="2:9" ht="63" customHeight="1" x14ac:dyDescent="0.25">
      <c r="B40" s="29" t="s">
        <v>74</v>
      </c>
      <c r="C40" s="30" t="s">
        <v>75</v>
      </c>
      <c r="D40" s="30" t="s">
        <v>35</v>
      </c>
      <c r="E40" s="66">
        <v>2607.5700000000002</v>
      </c>
      <c r="F40" s="37">
        <v>0</v>
      </c>
      <c r="G40" s="37">
        <v>0</v>
      </c>
      <c r="H40" s="37">
        <v>0</v>
      </c>
      <c r="I40" s="66">
        <v>2607.5700000000002</v>
      </c>
    </row>
    <row r="41" spans="2:9" ht="53.25" customHeight="1" x14ac:dyDescent="0.25">
      <c r="B41" s="29" t="s">
        <v>76</v>
      </c>
      <c r="C41" s="30" t="s">
        <v>36</v>
      </c>
      <c r="D41" s="30" t="s">
        <v>35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</row>
    <row r="42" spans="2:9" ht="48.75" customHeight="1" x14ac:dyDescent="0.25">
      <c r="B42" s="34">
        <v>8</v>
      </c>
      <c r="C42" s="32" t="s">
        <v>120</v>
      </c>
      <c r="D42" s="39"/>
      <c r="E42" s="36"/>
      <c r="F42" s="36"/>
      <c r="G42" s="36"/>
      <c r="H42" s="36"/>
      <c r="I42" s="36"/>
    </row>
    <row r="43" spans="2:9" ht="33" customHeight="1" x14ac:dyDescent="0.25">
      <c r="B43" s="29" t="s">
        <v>31</v>
      </c>
      <c r="C43" s="30" t="s">
        <v>77</v>
      </c>
      <c r="D43" s="30" t="s">
        <v>78</v>
      </c>
      <c r="E43" s="38">
        <f>I43</f>
        <v>3.8461824243159763</v>
      </c>
      <c r="F43" s="37">
        <v>0</v>
      </c>
      <c r="G43" s="37">
        <v>0</v>
      </c>
      <c r="H43" s="37">
        <v>0</v>
      </c>
      <c r="I43" s="38">
        <f>I18/I15*100</f>
        <v>3.8461824243159763</v>
      </c>
    </row>
    <row r="44" spans="2:9" ht="51.75" customHeight="1" x14ac:dyDescent="0.25">
      <c r="B44" s="29" t="s">
        <v>33</v>
      </c>
      <c r="C44" s="30" t="s">
        <v>79</v>
      </c>
      <c r="D44" s="30" t="s">
        <v>78</v>
      </c>
      <c r="E44" s="38">
        <f>I44</f>
        <v>4.0013108307389817</v>
      </c>
      <c r="F44" s="31">
        <v>0</v>
      </c>
      <c r="G44" s="37">
        <v>0</v>
      </c>
      <c r="H44" s="31">
        <v>0</v>
      </c>
      <c r="I44" s="38">
        <f>I22/I20*100</f>
        <v>4.0013108307389817</v>
      </c>
    </row>
    <row r="45" spans="2:9" ht="31.5" customHeight="1" x14ac:dyDescent="0.25">
      <c r="B45" s="29" t="s">
        <v>80</v>
      </c>
      <c r="C45" s="30" t="s">
        <v>81</v>
      </c>
      <c r="D45" s="30" t="s">
        <v>78</v>
      </c>
      <c r="E45" s="38">
        <f>I45</f>
        <v>3.8487661308580479</v>
      </c>
      <c r="F45" s="37">
        <v>0</v>
      </c>
      <c r="G45" s="37">
        <v>0</v>
      </c>
      <c r="H45" s="37">
        <v>0</v>
      </c>
      <c r="I45" s="38">
        <f>I26/I23*100</f>
        <v>3.8487661308580479</v>
      </c>
    </row>
    <row r="46" spans="2:9" ht="33" customHeight="1" x14ac:dyDescent="0.25">
      <c r="B46" s="29" t="s">
        <v>82</v>
      </c>
      <c r="C46" s="30" t="s">
        <v>83</v>
      </c>
      <c r="D46" s="30" t="s">
        <v>78</v>
      </c>
      <c r="E46" s="38">
        <f>I46</f>
        <v>4</v>
      </c>
      <c r="F46" s="31">
        <v>0</v>
      </c>
      <c r="G46" s="31">
        <v>0</v>
      </c>
      <c r="H46" s="31">
        <v>0</v>
      </c>
      <c r="I46" s="38">
        <v>4</v>
      </c>
    </row>
    <row r="47" spans="2:9" ht="15.75" x14ac:dyDescent="0.25">
      <c r="B47" s="83" t="s">
        <v>84</v>
      </c>
      <c r="C47" s="84"/>
      <c r="D47" s="84"/>
      <c r="E47" s="84"/>
      <c r="F47" s="84"/>
      <c r="G47" s="84"/>
      <c r="H47" s="84"/>
      <c r="I47" s="85"/>
    </row>
    <row r="49" spans="3:8" x14ac:dyDescent="0.25">
      <c r="C49" s="20" t="s">
        <v>7</v>
      </c>
      <c r="D49" s="20"/>
      <c r="E49" s="20"/>
      <c r="F49" s="20"/>
      <c r="G49" s="82" t="s">
        <v>9</v>
      </c>
      <c r="H49" s="82"/>
    </row>
  </sheetData>
  <mergeCells count="16">
    <mergeCell ref="H2:I2"/>
    <mergeCell ref="G49:H49"/>
    <mergeCell ref="B47:I47"/>
    <mergeCell ref="G3:I3"/>
    <mergeCell ref="B7:I7"/>
    <mergeCell ref="B12:B13"/>
    <mergeCell ref="C12:C13"/>
    <mergeCell ref="D12:D13"/>
    <mergeCell ref="B10:I10"/>
    <mergeCell ref="E12:E13"/>
    <mergeCell ref="F12:I12"/>
    <mergeCell ref="B9:I9"/>
    <mergeCell ref="B8:I8"/>
    <mergeCell ref="G4:I4"/>
    <mergeCell ref="G5:I5"/>
    <mergeCell ref="G6:I6"/>
  </mergeCells>
  <pageMargins left="0.70866141732283472" right="0.70866141732283472" top="0.74803149606299213" bottom="0.74803149606299213" header="0.31496062992125984" footer="0.31496062992125984"/>
  <pageSetup paperSize="9" scale="75" orientation="portrait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7"/>
  <sheetViews>
    <sheetView workbookViewId="0">
      <selection activeCell="O8" sqref="O8"/>
    </sheetView>
  </sheetViews>
  <sheetFormatPr defaultRowHeight="15" x14ac:dyDescent="0.25"/>
  <cols>
    <col min="1" max="1" width="7.5703125" customWidth="1"/>
    <col min="2" max="2" width="36.140625" customWidth="1"/>
    <col min="4" max="4" width="12.42578125" customWidth="1"/>
    <col min="5" max="6" width="9.140625" customWidth="1"/>
    <col min="8" max="8" width="14.5703125" customWidth="1"/>
  </cols>
  <sheetData>
    <row r="2" spans="1:10" ht="15.75" customHeight="1" x14ac:dyDescent="0.25">
      <c r="F2" s="24"/>
      <c r="G2" s="81" t="s">
        <v>171</v>
      </c>
      <c r="H2" s="81"/>
    </row>
    <row r="3" spans="1:10" ht="33" customHeight="1" x14ac:dyDescent="0.25">
      <c r="F3" s="91" t="s">
        <v>172</v>
      </c>
      <c r="G3" s="91"/>
      <c r="H3" s="91"/>
    </row>
    <row r="4" spans="1:10" ht="15.75" customHeight="1" x14ac:dyDescent="0.25">
      <c r="F4" s="91" t="s">
        <v>176</v>
      </c>
      <c r="G4" s="91"/>
      <c r="H4" s="91"/>
    </row>
    <row r="5" spans="1:10" ht="5.25" customHeight="1" x14ac:dyDescent="0.25">
      <c r="A5" s="59"/>
      <c r="B5" s="59"/>
      <c r="C5" s="59"/>
      <c r="D5" s="59"/>
      <c r="E5" s="59"/>
      <c r="F5" s="59"/>
      <c r="G5" s="59"/>
      <c r="H5" s="59"/>
      <c r="I5" s="59"/>
      <c r="J5" s="59"/>
    </row>
    <row r="6" spans="1:10" ht="18.75" x14ac:dyDescent="0.25">
      <c r="A6" s="95" t="s">
        <v>168</v>
      </c>
      <c r="B6" s="95"/>
      <c r="C6" s="95"/>
      <c r="D6" s="95"/>
      <c r="E6" s="95"/>
      <c r="F6" s="95"/>
      <c r="G6" s="95"/>
      <c r="H6" s="95"/>
      <c r="I6" s="95"/>
      <c r="J6" s="95"/>
    </row>
    <row r="7" spans="1:10" ht="18.75" x14ac:dyDescent="0.3">
      <c r="A7" s="96" t="s">
        <v>167</v>
      </c>
      <c r="B7" s="96"/>
      <c r="C7" s="96"/>
      <c r="D7" s="96"/>
      <c r="E7" s="96"/>
      <c r="F7" s="96"/>
      <c r="G7" s="96"/>
      <c r="H7" s="96"/>
      <c r="I7" s="96"/>
      <c r="J7" s="96"/>
    </row>
    <row r="8" spans="1:10" ht="60.75" customHeight="1" x14ac:dyDescent="0.25">
      <c r="A8" s="94" t="s">
        <v>14</v>
      </c>
      <c r="B8" s="94" t="s">
        <v>121</v>
      </c>
      <c r="C8" s="92" t="s">
        <v>170</v>
      </c>
      <c r="D8" s="93"/>
      <c r="E8" s="92" t="s">
        <v>122</v>
      </c>
      <c r="F8" s="93"/>
      <c r="G8" s="92" t="s">
        <v>123</v>
      </c>
      <c r="H8" s="93"/>
      <c r="I8" s="92" t="s">
        <v>124</v>
      </c>
      <c r="J8" s="93"/>
    </row>
    <row r="9" spans="1:10" ht="31.5" x14ac:dyDescent="0.25">
      <c r="A9" s="94"/>
      <c r="B9" s="94"/>
      <c r="C9" s="57" t="s">
        <v>125</v>
      </c>
      <c r="D9" s="58" t="s">
        <v>34</v>
      </c>
      <c r="E9" s="57" t="s">
        <v>125</v>
      </c>
      <c r="F9" s="58" t="s">
        <v>34</v>
      </c>
      <c r="G9" s="57" t="s">
        <v>125</v>
      </c>
      <c r="H9" s="58" t="s">
        <v>34</v>
      </c>
      <c r="I9" s="57" t="s">
        <v>125</v>
      </c>
      <c r="J9" s="58" t="s">
        <v>34</v>
      </c>
    </row>
    <row r="10" spans="1:10" x14ac:dyDescent="0.25">
      <c r="A10" s="40">
        <v>1</v>
      </c>
      <c r="B10" s="40">
        <v>2</v>
      </c>
      <c r="C10" s="40">
        <v>3</v>
      </c>
      <c r="D10" s="40">
        <v>4</v>
      </c>
      <c r="E10" s="40">
        <v>5</v>
      </c>
      <c r="F10" s="40">
        <v>6</v>
      </c>
      <c r="G10" s="40">
        <v>7</v>
      </c>
      <c r="H10" s="40">
        <v>8</v>
      </c>
      <c r="I10" s="40">
        <v>9</v>
      </c>
      <c r="J10" s="40">
        <v>10</v>
      </c>
    </row>
    <row r="11" spans="1:10" ht="30.75" customHeight="1" x14ac:dyDescent="0.25">
      <c r="A11" s="48" t="s">
        <v>126</v>
      </c>
      <c r="B11" s="49" t="s">
        <v>127</v>
      </c>
      <c r="C11" s="50">
        <v>11029.58</v>
      </c>
      <c r="D11" s="50">
        <v>4229.84</v>
      </c>
      <c r="E11" s="50">
        <f>[2]Д3_структ!E8+[2]Д4_структ!E7+[2]Д5_структ!E7</f>
        <v>0</v>
      </c>
      <c r="F11" s="50">
        <f>[2]Д3_структ!F8+[2]Д4_структ!F7+[2]Д5_структ!F7</f>
        <v>0</v>
      </c>
      <c r="G11" s="50">
        <f>[2]Д3_структ!G8+[2]Д4_структ!G7+[2]Д5_структ!G7</f>
        <v>0</v>
      </c>
      <c r="H11" s="50">
        <f>[2]Д3_структ!H8+[2]Д4_структ!H7+[2]Д5_структ!H7</f>
        <v>0</v>
      </c>
      <c r="I11" s="50">
        <v>11029.58</v>
      </c>
      <c r="J11" s="50">
        <v>4229.84</v>
      </c>
    </row>
    <row r="12" spans="1:10" ht="30.75" customHeight="1" x14ac:dyDescent="0.25">
      <c r="A12" s="41" t="s">
        <v>47</v>
      </c>
      <c r="B12" s="49" t="s">
        <v>128</v>
      </c>
      <c r="C12" s="50">
        <v>8791.39</v>
      </c>
      <c r="D12" s="50">
        <f>+D18+D19+D23</f>
        <v>814.51</v>
      </c>
      <c r="E12" s="50">
        <f>[2]Д3_структ!E9+[2]Д4_структ!E8+[2]Д5_структ!E8</f>
        <v>0</v>
      </c>
      <c r="F12" s="50">
        <f>[2]Д3_структ!F9+[2]Д4_структ!F8+[2]Д5_структ!F8</f>
        <v>0</v>
      </c>
      <c r="G12" s="50">
        <f>[2]Д3_структ!G9+[2]Д4_структ!G8+[2]Д5_структ!G8</f>
        <v>0</v>
      </c>
      <c r="H12" s="50">
        <f>[2]Д3_структ!H9+[2]Д4_структ!H8+[2]Д5_структ!H8</f>
        <v>0</v>
      </c>
      <c r="I12" s="50">
        <v>8791.39</v>
      </c>
      <c r="J12" s="50">
        <f>J13+J14+J15+J16</f>
        <v>3174.9900000000002</v>
      </c>
    </row>
    <row r="13" spans="1:10" ht="30.75" customHeight="1" x14ac:dyDescent="0.25">
      <c r="A13" s="41" t="s">
        <v>129</v>
      </c>
      <c r="B13" s="44" t="s">
        <v>130</v>
      </c>
      <c r="C13" s="43">
        <v>7777.79</v>
      </c>
      <c r="D13" s="43">
        <v>2808.88</v>
      </c>
      <c r="E13" s="43">
        <f>[2]Д3_структ!E10+[2]Д4_структ!E9</f>
        <v>0</v>
      </c>
      <c r="F13" s="43">
        <f>[2]Д3_структ!F10+[2]Д4_структ!F9</f>
        <v>0</v>
      </c>
      <c r="G13" s="43">
        <f>[2]Д3_структ!G10+[2]Д4_структ!G9</f>
        <v>0</v>
      </c>
      <c r="H13" s="43">
        <f>[2]Д3_структ!H10+[2]Д4_структ!H9</f>
        <v>0</v>
      </c>
      <c r="I13" s="43">
        <v>7777.79</v>
      </c>
      <c r="J13" s="43">
        <v>2808.88</v>
      </c>
    </row>
    <row r="14" spans="1:10" ht="30.75" customHeight="1" x14ac:dyDescent="0.25">
      <c r="A14" s="41" t="s">
        <v>87</v>
      </c>
      <c r="B14" s="45" t="s">
        <v>131</v>
      </c>
      <c r="C14" s="43">
        <v>1003.31</v>
      </c>
      <c r="D14" s="43">
        <v>362.34</v>
      </c>
      <c r="E14" s="43">
        <f>[2]Д3_структ!E11+[2]Д4_структ!E10</f>
        <v>0</v>
      </c>
      <c r="F14" s="43">
        <f>[2]Д3_структ!F11+[2]Д4_структ!F10</f>
        <v>0</v>
      </c>
      <c r="G14" s="43">
        <f>[2]Д3_структ!G11+[2]Д4_структ!G10</f>
        <v>0</v>
      </c>
      <c r="H14" s="43">
        <f>[2]Д3_структ!H11+[2]Д4_структ!H10</f>
        <v>0</v>
      </c>
      <c r="I14" s="43">
        <v>1003.31</v>
      </c>
      <c r="J14" s="43">
        <v>362.34</v>
      </c>
    </row>
    <row r="15" spans="1:10" ht="30.75" customHeight="1" x14ac:dyDescent="0.25">
      <c r="A15" s="41" t="s">
        <v>88</v>
      </c>
      <c r="B15" s="42" t="s">
        <v>132</v>
      </c>
      <c r="C15" s="43">
        <v>2.4</v>
      </c>
      <c r="D15" s="43">
        <v>0.92</v>
      </c>
      <c r="E15" s="43">
        <f>[2]Д3_структ!E12+[2]Д4_структ!E11</f>
        <v>0</v>
      </c>
      <c r="F15" s="43">
        <f>[2]Д3_структ!F12+[2]Д4_структ!F11</f>
        <v>0</v>
      </c>
      <c r="G15" s="43">
        <f>[2]Д3_структ!G12+[2]Д4_структ!G11</f>
        <v>0</v>
      </c>
      <c r="H15" s="43">
        <f>[2]Д3_структ!H12+[2]Д4_структ!H11</f>
        <v>0</v>
      </c>
      <c r="I15" s="43">
        <v>2.4</v>
      </c>
      <c r="J15" s="43">
        <v>0.92</v>
      </c>
    </row>
    <row r="16" spans="1:10" ht="30.75" customHeight="1" x14ac:dyDescent="0.25">
      <c r="A16" s="41" t="s">
        <v>89</v>
      </c>
      <c r="B16" s="42" t="s">
        <v>133</v>
      </c>
      <c r="C16" s="43">
        <v>7.89</v>
      </c>
      <c r="D16" s="43">
        <v>2.85</v>
      </c>
      <c r="E16" s="43">
        <f>[2]Д3_структ!E13+[2]Д4_структ!E12</f>
        <v>0</v>
      </c>
      <c r="F16" s="43">
        <f>[2]Д3_структ!F13+[2]Д4_структ!F12</f>
        <v>0</v>
      </c>
      <c r="G16" s="43">
        <f>[2]Д3_структ!G13+[2]Д4_структ!G12</f>
        <v>0</v>
      </c>
      <c r="H16" s="43">
        <f>[2]Д3_структ!H13+[2]Д4_структ!H12</f>
        <v>0</v>
      </c>
      <c r="I16" s="43">
        <v>7.89</v>
      </c>
      <c r="J16" s="43">
        <v>2.85</v>
      </c>
    </row>
    <row r="17" spans="1:10" ht="30.75" customHeight="1" x14ac:dyDescent="0.25">
      <c r="A17" s="46" t="s">
        <v>134</v>
      </c>
      <c r="B17" s="47" t="s">
        <v>135</v>
      </c>
      <c r="C17" s="43">
        <f t="shared" ref="C17:D35" si="0">E17+G17+I17</f>
        <v>0</v>
      </c>
      <c r="D17" s="43">
        <f t="shared" si="0"/>
        <v>0</v>
      </c>
      <c r="E17" s="43">
        <f>[2]Д3_структ!E14</f>
        <v>0</v>
      </c>
      <c r="F17" s="43">
        <f>[2]Д3_структ!F14</f>
        <v>0</v>
      </c>
      <c r="G17" s="43">
        <f>[2]Д3_структ!G14</f>
        <v>0</v>
      </c>
      <c r="H17" s="43">
        <f>[2]Д3_структ!H14</f>
        <v>0</v>
      </c>
      <c r="I17" s="43">
        <f t="shared" ref="I17" si="1">K17+M17+O17</f>
        <v>0</v>
      </c>
      <c r="J17" s="43">
        <f t="shared" ref="J17" si="2">L17+N17+P17</f>
        <v>0</v>
      </c>
    </row>
    <row r="18" spans="1:10" ht="30.75" customHeight="1" x14ac:dyDescent="0.25">
      <c r="A18" s="41" t="s">
        <v>90</v>
      </c>
      <c r="B18" s="49" t="s">
        <v>18</v>
      </c>
      <c r="C18" s="50">
        <v>1476.96</v>
      </c>
      <c r="D18" s="50">
        <v>537.80999999999995</v>
      </c>
      <c r="E18" s="50">
        <f>[2]Д3_структ!E15+[2]Д4_структ!E13+[2]Д5_структ!E9</f>
        <v>0</v>
      </c>
      <c r="F18" s="50">
        <f>[2]Д3_структ!F15+[2]Д4_структ!F13+[2]Д5_структ!F9</f>
        <v>0</v>
      </c>
      <c r="G18" s="50">
        <f>[2]Д3_структ!G15+[2]Д4_структ!G13+[2]Д5_структ!G9</f>
        <v>0</v>
      </c>
      <c r="H18" s="50">
        <f>[2]Д3_структ!H15+[2]Д4_структ!H13+[2]Д5_структ!H9</f>
        <v>0</v>
      </c>
      <c r="I18" s="50">
        <v>1476.96</v>
      </c>
      <c r="J18" s="50">
        <v>537.80999999999995</v>
      </c>
    </row>
    <row r="19" spans="1:10" ht="30.75" customHeight="1" x14ac:dyDescent="0.25">
      <c r="A19" s="41" t="s">
        <v>91</v>
      </c>
      <c r="B19" s="49" t="s">
        <v>136</v>
      </c>
      <c r="C19" s="50">
        <v>563.72</v>
      </c>
      <c r="D19" s="50">
        <f>D20+D21+D22</f>
        <v>205.26</v>
      </c>
      <c r="E19" s="50">
        <f>[2]Д3_структ!E16+[2]Д4_структ!E14+[2]Д5_структ!E10</f>
        <v>0</v>
      </c>
      <c r="F19" s="50">
        <f>[2]Д3_структ!F16+[2]Д4_структ!F14+[2]Д5_структ!F10</f>
        <v>0</v>
      </c>
      <c r="G19" s="50">
        <f>[2]Д3_структ!G16+[2]Д4_структ!G14+[2]Д5_структ!G10</f>
        <v>0</v>
      </c>
      <c r="H19" s="50">
        <f>[2]Д3_структ!H16+[2]Д4_структ!H14+[2]Д5_структ!H10</f>
        <v>0</v>
      </c>
      <c r="I19" s="50">
        <v>563.72</v>
      </c>
      <c r="J19" s="50">
        <f>J20+J21+J22</f>
        <v>205.26</v>
      </c>
    </row>
    <row r="20" spans="1:10" ht="30.75" customHeight="1" x14ac:dyDescent="0.25">
      <c r="A20" s="41" t="s">
        <v>92</v>
      </c>
      <c r="B20" s="42" t="s">
        <v>137</v>
      </c>
      <c r="C20" s="43">
        <v>324.92</v>
      </c>
      <c r="D20" s="43">
        <v>118.32</v>
      </c>
      <c r="E20" s="43">
        <f>[2]Д3_структ!E17+[2]Д4_структ!E15+[2]Д5_структ!E11</f>
        <v>0</v>
      </c>
      <c r="F20" s="43">
        <f>[2]Д3_структ!F17+[2]Д4_структ!F15+[2]Д5_структ!F11</f>
        <v>0</v>
      </c>
      <c r="G20" s="43">
        <f>[2]Д3_структ!G17+[2]Д4_структ!G15+[2]Д5_структ!G11</f>
        <v>0</v>
      </c>
      <c r="H20" s="43">
        <f>[2]Д3_структ!H17+[2]Д4_структ!H15+[2]Д5_структ!H11</f>
        <v>0</v>
      </c>
      <c r="I20" s="43">
        <v>324.92</v>
      </c>
      <c r="J20" s="43">
        <v>118.32</v>
      </c>
    </row>
    <row r="21" spans="1:10" ht="30.75" customHeight="1" x14ac:dyDescent="0.25">
      <c r="A21" s="41" t="s">
        <v>93</v>
      </c>
      <c r="B21" s="42" t="s">
        <v>20</v>
      </c>
      <c r="C21" s="43">
        <v>22.12</v>
      </c>
      <c r="D21" s="43">
        <v>8.43</v>
      </c>
      <c r="E21" s="43">
        <f>[2]Д3_структ!E18+[2]Д4_структ!E16+[2]Д5_структ!E12</f>
        <v>0</v>
      </c>
      <c r="F21" s="43">
        <f>[2]Д3_структ!F18+[2]Д4_структ!F16+[2]Д5_структ!F12</f>
        <v>0</v>
      </c>
      <c r="G21" s="43">
        <f>[2]Д3_структ!G18+[2]Д4_структ!G16+[2]Д5_структ!G12</f>
        <v>0</v>
      </c>
      <c r="H21" s="43">
        <f>[2]Д3_структ!H18+[2]Д4_структ!H16+[2]Д5_структ!H12</f>
        <v>0</v>
      </c>
      <c r="I21" s="43">
        <v>22.12</v>
      </c>
      <c r="J21" s="43">
        <v>8.43</v>
      </c>
    </row>
    <row r="22" spans="1:10" ht="30.75" customHeight="1" x14ac:dyDescent="0.25">
      <c r="A22" s="41" t="s">
        <v>94</v>
      </c>
      <c r="B22" s="42" t="s">
        <v>21</v>
      </c>
      <c r="C22" s="43">
        <v>216.68</v>
      </c>
      <c r="D22" s="43">
        <v>78.510000000000005</v>
      </c>
      <c r="E22" s="43">
        <f>[2]Д3_структ!E19+[2]Д4_структ!E17+[2]Д5_структ!E13</f>
        <v>0</v>
      </c>
      <c r="F22" s="43">
        <f>[2]Д3_структ!F19+[2]Д4_структ!F17+[2]Д5_структ!F13</f>
        <v>0</v>
      </c>
      <c r="G22" s="43">
        <f>[2]Д3_структ!G19+[2]Д4_структ!G17+[2]Д5_структ!G13</f>
        <v>0</v>
      </c>
      <c r="H22" s="43">
        <f>[2]Д3_структ!H19+[2]Д4_структ!H17+[2]Д5_структ!H13</f>
        <v>0</v>
      </c>
      <c r="I22" s="43">
        <v>216.68</v>
      </c>
      <c r="J22" s="43">
        <v>78.510000000000005</v>
      </c>
    </row>
    <row r="23" spans="1:10" ht="30.75" customHeight="1" x14ac:dyDescent="0.25">
      <c r="A23" s="41" t="s">
        <v>22</v>
      </c>
      <c r="B23" s="49" t="s">
        <v>138</v>
      </c>
      <c r="C23" s="50">
        <v>197.51</v>
      </c>
      <c r="D23" s="50">
        <f>D24+D25</f>
        <v>71.44</v>
      </c>
      <c r="E23" s="50">
        <v>0</v>
      </c>
      <c r="F23" s="50">
        <v>0</v>
      </c>
      <c r="G23" s="50">
        <v>0</v>
      </c>
      <c r="H23" s="50">
        <v>0</v>
      </c>
      <c r="I23" s="50">
        <v>197.51</v>
      </c>
      <c r="J23" s="50">
        <f>J24+J25</f>
        <v>71.44</v>
      </c>
    </row>
    <row r="24" spans="1:10" ht="30.75" customHeight="1" x14ac:dyDescent="0.25">
      <c r="A24" s="41" t="s">
        <v>95</v>
      </c>
      <c r="B24" s="42" t="s">
        <v>23</v>
      </c>
      <c r="C24" s="43">
        <v>161.88</v>
      </c>
      <c r="D24" s="43">
        <v>58.55</v>
      </c>
      <c r="E24" s="43">
        <v>0</v>
      </c>
      <c r="F24" s="43">
        <v>0</v>
      </c>
      <c r="G24" s="43">
        <v>0</v>
      </c>
      <c r="H24" s="43">
        <v>0</v>
      </c>
      <c r="I24" s="43">
        <v>161.88</v>
      </c>
      <c r="J24" s="43">
        <v>58.55</v>
      </c>
    </row>
    <row r="25" spans="1:10" ht="30.75" customHeight="1" x14ac:dyDescent="0.25">
      <c r="A25" s="41" t="s">
        <v>86</v>
      </c>
      <c r="B25" s="42" t="s">
        <v>137</v>
      </c>
      <c r="C25" s="43">
        <v>35.630000000000003</v>
      </c>
      <c r="D25" s="43">
        <v>12.89</v>
      </c>
      <c r="E25" s="43">
        <v>0</v>
      </c>
      <c r="F25" s="43">
        <v>0</v>
      </c>
      <c r="G25" s="43">
        <v>0</v>
      </c>
      <c r="H25" s="43">
        <v>0</v>
      </c>
      <c r="I25" s="43">
        <v>35.630000000000003</v>
      </c>
      <c r="J25" s="43">
        <v>12.89</v>
      </c>
    </row>
    <row r="26" spans="1:10" ht="30.75" customHeight="1" x14ac:dyDescent="0.25">
      <c r="A26" s="41" t="s">
        <v>96</v>
      </c>
      <c r="B26" s="42" t="s">
        <v>139</v>
      </c>
      <c r="C26" s="43">
        <v>0</v>
      </c>
      <c r="D26" s="43">
        <f t="shared" si="0"/>
        <v>0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3">
        <f t="shared" ref="J26:J35" si="3">L26+N26+P26</f>
        <v>0</v>
      </c>
    </row>
    <row r="27" spans="1:10" ht="30.75" customHeight="1" x14ac:dyDescent="0.25">
      <c r="A27" s="48">
        <v>2</v>
      </c>
      <c r="B27" s="49" t="s">
        <v>140</v>
      </c>
      <c r="C27" s="50">
        <f t="shared" si="0"/>
        <v>0</v>
      </c>
      <c r="D27" s="50">
        <f t="shared" si="0"/>
        <v>0</v>
      </c>
      <c r="E27" s="50">
        <f t="shared" ref="E27" si="4">G27+I27+K27</f>
        <v>0</v>
      </c>
      <c r="F27" s="50">
        <f t="shared" ref="F27" si="5">H27+J27+L27</f>
        <v>0</v>
      </c>
      <c r="G27" s="50">
        <f t="shared" ref="G27" si="6">I27+K27+M27</f>
        <v>0</v>
      </c>
      <c r="H27" s="50">
        <f t="shared" ref="H27" si="7">J27+L27+N27</f>
        <v>0</v>
      </c>
      <c r="I27" s="50">
        <f t="shared" ref="I27:I35" si="8">K27+M27+O27</f>
        <v>0</v>
      </c>
      <c r="J27" s="50">
        <f t="shared" si="3"/>
        <v>0</v>
      </c>
    </row>
    <row r="28" spans="1:10" ht="30.75" customHeight="1" x14ac:dyDescent="0.25">
      <c r="A28" s="41" t="s">
        <v>97</v>
      </c>
      <c r="B28" s="42" t="s">
        <v>23</v>
      </c>
      <c r="C28" s="43">
        <f t="shared" si="0"/>
        <v>0</v>
      </c>
      <c r="D28" s="43">
        <f t="shared" si="0"/>
        <v>0</v>
      </c>
      <c r="E28" s="43">
        <f t="shared" ref="E28:E31" si="9">G28+I28+K28</f>
        <v>0</v>
      </c>
      <c r="F28" s="43">
        <f t="shared" ref="F28:F31" si="10">H28+J28+L28</f>
        <v>0</v>
      </c>
      <c r="G28" s="43">
        <f t="shared" ref="G28:G31" si="11">I28+K28+M28</f>
        <v>0</v>
      </c>
      <c r="H28" s="43">
        <f t="shared" ref="H28:H31" si="12">J28+L28+N28</f>
        <v>0</v>
      </c>
      <c r="I28" s="43">
        <f t="shared" si="8"/>
        <v>0</v>
      </c>
      <c r="J28" s="43">
        <f t="shared" si="3"/>
        <v>0</v>
      </c>
    </row>
    <row r="29" spans="1:10" ht="30.75" customHeight="1" x14ac:dyDescent="0.25">
      <c r="A29" s="41" t="s">
        <v>98</v>
      </c>
      <c r="B29" s="42" t="s">
        <v>137</v>
      </c>
      <c r="C29" s="43">
        <f t="shared" si="0"/>
        <v>0</v>
      </c>
      <c r="D29" s="43">
        <f t="shared" si="0"/>
        <v>0</v>
      </c>
      <c r="E29" s="43">
        <f t="shared" si="9"/>
        <v>0</v>
      </c>
      <c r="F29" s="43">
        <f t="shared" si="10"/>
        <v>0</v>
      </c>
      <c r="G29" s="43">
        <f t="shared" si="11"/>
        <v>0</v>
      </c>
      <c r="H29" s="43">
        <f t="shared" si="12"/>
        <v>0</v>
      </c>
      <c r="I29" s="43">
        <f t="shared" si="8"/>
        <v>0</v>
      </c>
      <c r="J29" s="43">
        <f t="shared" si="3"/>
        <v>0</v>
      </c>
    </row>
    <row r="30" spans="1:10" ht="30.75" customHeight="1" x14ac:dyDescent="0.25">
      <c r="A30" s="41" t="s">
        <v>99</v>
      </c>
      <c r="B30" s="42" t="s">
        <v>24</v>
      </c>
      <c r="C30" s="43">
        <f t="shared" si="0"/>
        <v>0</v>
      </c>
      <c r="D30" s="43">
        <f t="shared" si="0"/>
        <v>0</v>
      </c>
      <c r="E30" s="43">
        <f t="shared" si="9"/>
        <v>0</v>
      </c>
      <c r="F30" s="43">
        <f t="shared" si="10"/>
        <v>0</v>
      </c>
      <c r="G30" s="43">
        <f t="shared" si="11"/>
        <v>0</v>
      </c>
      <c r="H30" s="43">
        <f t="shared" si="12"/>
        <v>0</v>
      </c>
      <c r="I30" s="43">
        <f t="shared" si="8"/>
        <v>0</v>
      </c>
      <c r="J30" s="43">
        <f t="shared" si="3"/>
        <v>0</v>
      </c>
    </row>
    <row r="31" spans="1:10" ht="30.75" customHeight="1" x14ac:dyDescent="0.25">
      <c r="A31" s="48">
        <v>3</v>
      </c>
      <c r="B31" s="49" t="s">
        <v>141</v>
      </c>
      <c r="C31" s="50">
        <f t="shared" si="0"/>
        <v>0</v>
      </c>
      <c r="D31" s="50">
        <f t="shared" si="0"/>
        <v>0</v>
      </c>
      <c r="E31" s="50">
        <f t="shared" si="9"/>
        <v>0</v>
      </c>
      <c r="F31" s="50">
        <f t="shared" si="10"/>
        <v>0</v>
      </c>
      <c r="G31" s="50">
        <f t="shared" si="11"/>
        <v>0</v>
      </c>
      <c r="H31" s="50">
        <f t="shared" si="12"/>
        <v>0</v>
      </c>
      <c r="I31" s="50">
        <f t="shared" si="8"/>
        <v>0</v>
      </c>
      <c r="J31" s="50">
        <f t="shared" si="3"/>
        <v>0</v>
      </c>
    </row>
    <row r="32" spans="1:10" ht="30.75" customHeight="1" x14ac:dyDescent="0.25">
      <c r="A32" s="41" t="s">
        <v>142</v>
      </c>
      <c r="B32" s="42" t="s">
        <v>143</v>
      </c>
      <c r="C32" s="43">
        <f t="shared" si="0"/>
        <v>0</v>
      </c>
      <c r="D32" s="43">
        <f t="shared" si="0"/>
        <v>0</v>
      </c>
      <c r="E32" s="43">
        <f t="shared" ref="E32:E35" si="13">G32+I32+K32</f>
        <v>0</v>
      </c>
      <c r="F32" s="43">
        <f t="shared" ref="F32:F35" si="14">H32+J32+L32</f>
        <v>0</v>
      </c>
      <c r="G32" s="43">
        <f t="shared" ref="G32:G35" si="15">I32+K32+M32</f>
        <v>0</v>
      </c>
      <c r="H32" s="43">
        <f t="shared" ref="H32:H35" si="16">J32+L32+N32</f>
        <v>0</v>
      </c>
      <c r="I32" s="43">
        <f t="shared" si="8"/>
        <v>0</v>
      </c>
      <c r="J32" s="43">
        <f t="shared" si="3"/>
        <v>0</v>
      </c>
    </row>
    <row r="33" spans="1:10" ht="30.75" customHeight="1" x14ac:dyDescent="0.25">
      <c r="A33" s="41" t="s">
        <v>144</v>
      </c>
      <c r="B33" s="42" t="s">
        <v>137</v>
      </c>
      <c r="C33" s="43">
        <f t="shared" si="0"/>
        <v>0</v>
      </c>
      <c r="D33" s="43">
        <f t="shared" si="0"/>
        <v>0</v>
      </c>
      <c r="E33" s="43">
        <f t="shared" si="13"/>
        <v>0</v>
      </c>
      <c r="F33" s="43">
        <f t="shared" si="14"/>
        <v>0</v>
      </c>
      <c r="G33" s="43">
        <f t="shared" si="15"/>
        <v>0</v>
      </c>
      <c r="H33" s="43">
        <f t="shared" si="16"/>
        <v>0</v>
      </c>
      <c r="I33" s="43">
        <f t="shared" si="8"/>
        <v>0</v>
      </c>
      <c r="J33" s="43">
        <f t="shared" si="3"/>
        <v>0</v>
      </c>
    </row>
    <row r="34" spans="1:10" ht="30.75" customHeight="1" x14ac:dyDescent="0.25">
      <c r="A34" s="41" t="s">
        <v>145</v>
      </c>
      <c r="B34" s="42" t="s">
        <v>24</v>
      </c>
      <c r="C34" s="43">
        <f t="shared" si="0"/>
        <v>0</v>
      </c>
      <c r="D34" s="43">
        <f t="shared" si="0"/>
        <v>0</v>
      </c>
      <c r="E34" s="43">
        <f t="shared" si="13"/>
        <v>0</v>
      </c>
      <c r="F34" s="43">
        <f t="shared" si="14"/>
        <v>0</v>
      </c>
      <c r="G34" s="43">
        <f t="shared" si="15"/>
        <v>0</v>
      </c>
      <c r="H34" s="43">
        <f t="shared" si="16"/>
        <v>0</v>
      </c>
      <c r="I34" s="43">
        <f t="shared" si="8"/>
        <v>0</v>
      </c>
      <c r="J34" s="43">
        <f t="shared" si="3"/>
        <v>0</v>
      </c>
    </row>
    <row r="35" spans="1:10" ht="30.75" customHeight="1" x14ac:dyDescent="0.25">
      <c r="A35" s="48" t="s">
        <v>100</v>
      </c>
      <c r="B35" s="49" t="s">
        <v>146</v>
      </c>
      <c r="C35" s="50">
        <f t="shared" si="0"/>
        <v>0</v>
      </c>
      <c r="D35" s="50">
        <f t="shared" si="0"/>
        <v>0</v>
      </c>
      <c r="E35" s="50">
        <f t="shared" si="13"/>
        <v>0</v>
      </c>
      <c r="F35" s="50">
        <f t="shared" si="14"/>
        <v>0</v>
      </c>
      <c r="G35" s="50">
        <f t="shared" si="15"/>
        <v>0</v>
      </c>
      <c r="H35" s="50">
        <f t="shared" si="16"/>
        <v>0</v>
      </c>
      <c r="I35" s="50">
        <f t="shared" si="8"/>
        <v>0</v>
      </c>
      <c r="J35" s="50">
        <f t="shared" si="3"/>
        <v>0</v>
      </c>
    </row>
    <row r="36" spans="1:10" ht="30.75" customHeight="1" x14ac:dyDescent="0.25">
      <c r="A36" s="48" t="s">
        <v>101</v>
      </c>
      <c r="B36" s="49" t="s">
        <v>147</v>
      </c>
      <c r="C36" s="50">
        <v>626.71</v>
      </c>
      <c r="D36" s="50">
        <v>240.34</v>
      </c>
      <c r="E36" s="50">
        <f>[2]Д4_структ!E29</f>
        <v>0</v>
      </c>
      <c r="F36" s="50">
        <f>[2]Д4_структ!F29</f>
        <v>0</v>
      </c>
      <c r="G36" s="50">
        <f>[2]Д4_структ!G29</f>
        <v>0</v>
      </c>
      <c r="H36" s="50">
        <f>[2]Д4_структ!H29</f>
        <v>0</v>
      </c>
      <c r="I36" s="50">
        <v>626.71</v>
      </c>
      <c r="J36" s="50">
        <v>240.34</v>
      </c>
    </row>
    <row r="37" spans="1:10" ht="30.75" customHeight="1" x14ac:dyDescent="0.25">
      <c r="A37" s="48" t="s">
        <v>102</v>
      </c>
      <c r="B37" s="49" t="s">
        <v>148</v>
      </c>
      <c r="C37" s="50">
        <v>11656.29</v>
      </c>
      <c r="D37" s="50">
        <v>4229.84</v>
      </c>
      <c r="E37" s="50">
        <f>[2]Д3_структ!E30+[2]Д4_структ!E30+[2]Д5_структ!E28</f>
        <v>0</v>
      </c>
      <c r="F37" s="50">
        <f>[2]Д3_структ!F30+[2]Д4_структ!F30+[2]Д5_структ!F28</f>
        <v>0</v>
      </c>
      <c r="G37" s="50">
        <f>[2]Д3_структ!G30+[2]Д4_структ!G30+[2]Д5_структ!G28</f>
        <v>0</v>
      </c>
      <c r="H37" s="50">
        <f>[2]Д3_структ!H30+[2]Д4_структ!H30+[2]Д5_структ!H28</f>
        <v>0</v>
      </c>
      <c r="I37" s="50">
        <v>11656.29</v>
      </c>
      <c r="J37" s="50">
        <v>4229.84</v>
      </c>
    </row>
    <row r="38" spans="1:10" ht="19.5" customHeight="1" x14ac:dyDescent="0.25">
      <c r="A38" s="41" t="s">
        <v>149</v>
      </c>
      <c r="B38" s="42" t="s">
        <v>150</v>
      </c>
      <c r="C38" s="50">
        <f>C13</f>
        <v>7777.79</v>
      </c>
      <c r="D38" s="50">
        <f>D13</f>
        <v>2808.88</v>
      </c>
      <c r="E38" s="50">
        <v>0</v>
      </c>
      <c r="F38" s="50">
        <v>0</v>
      </c>
      <c r="G38" s="50">
        <v>0</v>
      </c>
      <c r="H38" s="50">
        <v>0</v>
      </c>
      <c r="I38" s="50">
        <f>I13</f>
        <v>7777.79</v>
      </c>
      <c r="J38" s="50">
        <f>J13</f>
        <v>2808.88</v>
      </c>
    </row>
    <row r="39" spans="1:10" ht="21" customHeight="1" x14ac:dyDescent="0.25">
      <c r="A39" s="41"/>
      <c r="B39" s="44" t="s">
        <v>151</v>
      </c>
      <c r="C39" s="62">
        <f>C38/C37*100</f>
        <v>66.726119545755978</v>
      </c>
      <c r="D39" s="50">
        <f>D38/D37*100</f>
        <v>66.406294327917834</v>
      </c>
      <c r="E39" s="62">
        <v>0</v>
      </c>
      <c r="F39" s="62">
        <v>0</v>
      </c>
      <c r="G39" s="62">
        <v>0</v>
      </c>
      <c r="H39" s="62">
        <v>0</v>
      </c>
      <c r="I39" s="62">
        <f>I38/I37*100</f>
        <v>66.726119545755978</v>
      </c>
      <c r="J39" s="62">
        <f>J38/J37*100</f>
        <v>66.406294327917834</v>
      </c>
    </row>
    <row r="40" spans="1:10" ht="30.75" customHeight="1" x14ac:dyDescent="0.25">
      <c r="A40" s="41" t="s">
        <v>152</v>
      </c>
      <c r="B40" s="42" t="s">
        <v>153</v>
      </c>
      <c r="C40" s="60">
        <f>C37-C38</f>
        <v>3878.5000000000009</v>
      </c>
      <c r="D40" s="60">
        <f>D37-D38</f>
        <v>1420.96</v>
      </c>
      <c r="E40" s="60">
        <v>0</v>
      </c>
      <c r="F40" s="60">
        <v>0</v>
      </c>
      <c r="G40" s="60">
        <v>0</v>
      </c>
      <c r="H40" s="60">
        <v>0</v>
      </c>
      <c r="I40" s="60">
        <f>I37-I38</f>
        <v>3878.5000000000009</v>
      </c>
      <c r="J40" s="60">
        <f>J37-J38</f>
        <v>1420.96</v>
      </c>
    </row>
    <row r="41" spans="1:10" ht="27.75" customHeight="1" x14ac:dyDescent="0.25">
      <c r="A41" s="41"/>
      <c r="B41" s="44" t="s">
        <v>151</v>
      </c>
      <c r="C41" s="62">
        <f>C40/C37*100</f>
        <v>33.273880454244022</v>
      </c>
      <c r="D41" s="62">
        <f>D40/D37*100</f>
        <v>33.593705672082159</v>
      </c>
      <c r="E41" s="62">
        <v>0</v>
      </c>
      <c r="F41" s="62">
        <v>0</v>
      </c>
      <c r="G41" s="62">
        <v>0</v>
      </c>
      <c r="H41" s="62">
        <v>0</v>
      </c>
      <c r="I41" s="62">
        <f>I40/I37*100</f>
        <v>33.273880454244022</v>
      </c>
      <c r="J41" s="62">
        <f>J40/J37*100</f>
        <v>33.593705672082159</v>
      </c>
    </row>
    <row r="42" spans="1:10" ht="30.75" customHeight="1" x14ac:dyDescent="0.25">
      <c r="A42" s="48" t="s">
        <v>103</v>
      </c>
      <c r="B42" s="49" t="s">
        <v>154</v>
      </c>
      <c r="C42" s="50">
        <v>0</v>
      </c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</row>
    <row r="43" spans="1:10" ht="30.75" customHeight="1" x14ac:dyDescent="0.25">
      <c r="A43" s="48" t="s">
        <v>104</v>
      </c>
      <c r="B43" s="49" t="s">
        <v>155</v>
      </c>
      <c r="C43" s="50">
        <v>466.25</v>
      </c>
      <c r="D43" s="50">
        <v>169.2</v>
      </c>
      <c r="E43" s="50">
        <f>[2]Д3_структ!E36+[2]Д4_структ!E36+[2]Д5_структ!E34</f>
        <v>0</v>
      </c>
      <c r="F43" s="50">
        <f>[2]Д3_структ!F36+[2]Д4_структ!F36+[2]Д5_структ!F34</f>
        <v>0</v>
      </c>
      <c r="G43" s="50">
        <f>[2]Д3_структ!G36+[2]Д4_структ!G36+[2]Д5_структ!G34</f>
        <v>0</v>
      </c>
      <c r="H43" s="50">
        <f>[2]Д3_структ!H36+[2]Д4_структ!H36+[2]Д5_структ!H34</f>
        <v>0</v>
      </c>
      <c r="I43" s="50">
        <v>466.25</v>
      </c>
      <c r="J43" s="50">
        <v>169.2</v>
      </c>
    </row>
    <row r="44" spans="1:10" ht="21" customHeight="1" x14ac:dyDescent="0.25">
      <c r="A44" s="41" t="s">
        <v>105</v>
      </c>
      <c r="B44" s="42" t="s">
        <v>32</v>
      </c>
      <c r="C44" s="43">
        <v>466.25</v>
      </c>
      <c r="D44" s="43">
        <v>169.2</v>
      </c>
      <c r="E44" s="43">
        <f>[2]Д3_структ!E37+[2]Д4_структ!E37+[2]Д5_структ!E35</f>
        <v>0</v>
      </c>
      <c r="F44" s="43">
        <f>[2]Д3_структ!F37+[2]Д4_структ!F37+[2]Д5_структ!F35</f>
        <v>0</v>
      </c>
      <c r="G44" s="43">
        <f>[2]Д3_структ!G37+[2]Д4_структ!G37+[2]Д5_структ!G35</f>
        <v>0</v>
      </c>
      <c r="H44" s="43">
        <f>[2]Д3_структ!H37+[2]Д4_структ!H37+[2]Д5_структ!H35</f>
        <v>0</v>
      </c>
      <c r="I44" s="43">
        <v>466.25</v>
      </c>
      <c r="J44" s="43">
        <v>169.2</v>
      </c>
    </row>
    <row r="45" spans="1:10" ht="23.25" customHeight="1" x14ac:dyDescent="0.25">
      <c r="A45" s="41" t="s">
        <v>106</v>
      </c>
      <c r="B45" s="42" t="s">
        <v>156</v>
      </c>
      <c r="C45" s="43">
        <v>0</v>
      </c>
      <c r="D45" s="43">
        <v>0</v>
      </c>
      <c r="E45" s="56">
        <v>0</v>
      </c>
      <c r="F45" s="56">
        <v>0</v>
      </c>
      <c r="G45" s="56">
        <v>0</v>
      </c>
      <c r="H45" s="56">
        <v>0</v>
      </c>
      <c r="I45" s="43">
        <v>0</v>
      </c>
      <c r="J45" s="43">
        <v>0</v>
      </c>
    </row>
    <row r="46" spans="1:10" ht="21.75" customHeight="1" x14ac:dyDescent="0.25">
      <c r="A46" s="41" t="s">
        <v>80</v>
      </c>
      <c r="B46" s="42" t="s">
        <v>157</v>
      </c>
      <c r="C46" s="43">
        <v>0</v>
      </c>
      <c r="D46" s="43">
        <v>0</v>
      </c>
      <c r="E46" s="56">
        <v>0</v>
      </c>
      <c r="F46" s="56">
        <v>0</v>
      </c>
      <c r="G46" s="56">
        <v>0</v>
      </c>
      <c r="H46" s="56">
        <v>0</v>
      </c>
      <c r="I46" s="43">
        <v>0</v>
      </c>
      <c r="J46" s="43">
        <v>0</v>
      </c>
    </row>
    <row r="47" spans="1:10" ht="30.75" customHeight="1" x14ac:dyDescent="0.25">
      <c r="A47" s="41" t="s">
        <v>82</v>
      </c>
      <c r="B47" s="52" t="s">
        <v>158</v>
      </c>
      <c r="C47" s="43">
        <v>0</v>
      </c>
      <c r="D47" s="43">
        <v>0</v>
      </c>
      <c r="E47" s="56">
        <v>0</v>
      </c>
      <c r="F47" s="56">
        <v>0</v>
      </c>
      <c r="G47" s="56">
        <v>0</v>
      </c>
      <c r="H47" s="56">
        <v>0</v>
      </c>
      <c r="I47" s="43">
        <v>0</v>
      </c>
      <c r="J47" s="43">
        <v>0</v>
      </c>
    </row>
    <row r="48" spans="1:10" ht="35.25" customHeight="1" x14ac:dyDescent="0.25">
      <c r="A48" s="41" t="s">
        <v>159</v>
      </c>
      <c r="B48" s="42" t="s">
        <v>169</v>
      </c>
      <c r="C48" s="43">
        <v>0</v>
      </c>
      <c r="D48" s="43">
        <v>0</v>
      </c>
      <c r="E48" s="56">
        <v>0</v>
      </c>
      <c r="F48" s="56">
        <v>0</v>
      </c>
      <c r="G48" s="56">
        <v>0</v>
      </c>
      <c r="H48" s="56">
        <v>0</v>
      </c>
      <c r="I48" s="43">
        <v>0</v>
      </c>
      <c r="J48" s="43">
        <v>0</v>
      </c>
    </row>
    <row r="49" spans="1:10" ht="53.25" customHeight="1" x14ac:dyDescent="0.25">
      <c r="A49" s="48" t="s">
        <v>107</v>
      </c>
      <c r="B49" s="49" t="s">
        <v>160</v>
      </c>
      <c r="C49" s="50">
        <v>12122.54</v>
      </c>
      <c r="D49" s="53">
        <v>4399.04</v>
      </c>
      <c r="E49" s="51">
        <f>E37</f>
        <v>0</v>
      </c>
      <c r="F49" s="54">
        <v>0</v>
      </c>
      <c r="G49" s="51">
        <f>G37</f>
        <v>0</v>
      </c>
      <c r="H49" s="54">
        <v>0</v>
      </c>
      <c r="I49" s="50">
        <v>12122.54</v>
      </c>
      <c r="J49" s="53">
        <v>4399.04</v>
      </c>
    </row>
    <row r="50" spans="1:10" ht="49.5" customHeight="1" x14ac:dyDescent="0.25">
      <c r="A50" s="48" t="s">
        <v>108</v>
      </c>
      <c r="B50" s="49" t="s">
        <v>161</v>
      </c>
      <c r="C50" s="50">
        <v>14547</v>
      </c>
      <c r="D50" s="53">
        <v>5278.85</v>
      </c>
      <c r="E50" s="51">
        <f>E49*1.2</f>
        <v>0</v>
      </c>
      <c r="F50" s="54">
        <v>0</v>
      </c>
      <c r="G50" s="51">
        <f>G49*1.2</f>
        <v>0</v>
      </c>
      <c r="H50" s="54">
        <v>0</v>
      </c>
      <c r="I50" s="50">
        <v>14547</v>
      </c>
      <c r="J50" s="53">
        <v>5278.85</v>
      </c>
    </row>
    <row r="51" spans="1:10" ht="62.25" customHeight="1" x14ac:dyDescent="0.25">
      <c r="A51" s="48" t="s">
        <v>109</v>
      </c>
      <c r="B51" s="49" t="s">
        <v>162</v>
      </c>
      <c r="C51" s="53" t="s">
        <v>163</v>
      </c>
      <c r="D51" s="60">
        <v>4399.04</v>
      </c>
      <c r="E51" s="54">
        <v>0</v>
      </c>
      <c r="F51" s="50">
        <f>F37</f>
        <v>0</v>
      </c>
      <c r="G51" s="54">
        <v>0</v>
      </c>
      <c r="H51" s="50">
        <f t="shared" ref="H51" si="17">H37</f>
        <v>0</v>
      </c>
      <c r="I51" s="54">
        <v>0</v>
      </c>
      <c r="J51" s="50">
        <f>D51</f>
        <v>4399.04</v>
      </c>
    </row>
    <row r="52" spans="1:10" ht="30.75" customHeight="1" x14ac:dyDescent="0.25">
      <c r="A52" s="48" t="s">
        <v>110</v>
      </c>
      <c r="B52" s="49" t="s">
        <v>164</v>
      </c>
      <c r="C52" s="53" t="s">
        <v>163</v>
      </c>
      <c r="D52" s="61">
        <v>879.81</v>
      </c>
      <c r="E52" s="54">
        <v>0</v>
      </c>
      <c r="F52" s="51">
        <f>F51*0.2</f>
        <v>0</v>
      </c>
      <c r="G52" s="54">
        <v>0</v>
      </c>
      <c r="H52" s="51">
        <f t="shared" ref="H52" si="18">H51*0.2</f>
        <v>0</v>
      </c>
      <c r="I52" s="54">
        <v>0</v>
      </c>
      <c r="J52" s="55">
        <f>ROUNDDOWN(J51*0.2,0)</f>
        <v>879</v>
      </c>
    </row>
    <row r="53" spans="1:10" ht="46.5" customHeight="1" x14ac:dyDescent="0.25">
      <c r="A53" s="48" t="s">
        <v>111</v>
      </c>
      <c r="B53" s="49" t="s">
        <v>165</v>
      </c>
      <c r="C53" s="53" t="s">
        <v>163</v>
      </c>
      <c r="D53" s="60">
        <f>D51+D52</f>
        <v>5278.85</v>
      </c>
      <c r="E53" s="54">
        <v>0</v>
      </c>
      <c r="F53" s="50">
        <f>F51+F52</f>
        <v>0</v>
      </c>
      <c r="G53" s="54">
        <v>0</v>
      </c>
      <c r="H53" s="50">
        <f t="shared" ref="H53" si="19">H51+H52</f>
        <v>0</v>
      </c>
      <c r="I53" s="54">
        <v>0</v>
      </c>
      <c r="J53" s="50">
        <f>J51+J52</f>
        <v>5278.04</v>
      </c>
    </row>
    <row r="54" spans="1:10" ht="36" customHeight="1" x14ac:dyDescent="0.25">
      <c r="A54" s="48" t="s">
        <v>112</v>
      </c>
      <c r="B54" s="63" t="s">
        <v>166</v>
      </c>
      <c r="C54" s="50">
        <v>2607.5700000000002</v>
      </c>
      <c r="D54" s="53" t="s">
        <v>163</v>
      </c>
      <c r="E54" s="51">
        <v>0</v>
      </c>
      <c r="F54" s="54">
        <v>0</v>
      </c>
      <c r="G54" s="51">
        <v>0</v>
      </c>
      <c r="H54" s="54">
        <v>0</v>
      </c>
      <c r="I54" s="51">
        <v>0</v>
      </c>
      <c r="J54" s="54">
        <v>0</v>
      </c>
    </row>
    <row r="57" spans="1:10" x14ac:dyDescent="0.25">
      <c r="B57" s="20" t="s">
        <v>7</v>
      </c>
      <c r="C57" s="20"/>
      <c r="D57" s="20"/>
      <c r="E57" s="20"/>
      <c r="F57" s="82" t="s">
        <v>9</v>
      </c>
      <c r="G57" s="82"/>
    </row>
  </sheetData>
  <mergeCells count="12">
    <mergeCell ref="G2:H2"/>
    <mergeCell ref="F3:H3"/>
    <mergeCell ref="F4:H4"/>
    <mergeCell ref="A6:J6"/>
    <mergeCell ref="A7:J7"/>
    <mergeCell ref="I8:J8"/>
    <mergeCell ref="F57:G57"/>
    <mergeCell ref="A8:A9"/>
    <mergeCell ref="B8:B9"/>
    <mergeCell ref="C8:D8"/>
    <mergeCell ref="E8:F8"/>
    <mergeCell ref="G8:H8"/>
  </mergeCells>
  <pageMargins left="0.70866141732283472" right="0.70866141732283472" top="0.74803149606299213" bottom="0.74803149606299213" header="0.31496062992125984" footer="0.31496062992125984"/>
  <pageSetup paperSize="9" orientation="landscape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Додаток 1</vt:lpstr>
      <vt:lpstr>Додаток 2</vt:lpstr>
      <vt:lpstr>Додаток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Алла Ліщук</cp:lastModifiedBy>
  <cp:lastPrinted>2025-12-08T14:31:45Z</cp:lastPrinted>
  <dcterms:created xsi:type="dcterms:W3CDTF">2021-11-16T13:51:31Z</dcterms:created>
  <dcterms:modified xsi:type="dcterms:W3CDTF">2025-12-22T14:30:57Z</dcterms:modified>
</cp:coreProperties>
</file>