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horodko\Desktop\"/>
    </mc:Choice>
  </mc:AlternateContent>
  <bookViews>
    <workbookView xWindow="0" yWindow="0" windowWidth="17256" windowHeight="4908" tabRatio="837" firstSheet="1" activeTab="1"/>
  </bookViews>
  <sheets>
    <sheet name="Осн. фін. пок." sheetId="14" r:id="rId1"/>
    <sheet name="I. Інф. до фін.плану" sheetId="20" r:id="rId2"/>
    <sheet name="ІІ. Розп. ч.п. та розр. з бюд." sheetId="23" r:id="rId3"/>
    <sheet name="ІІІ рух. гр. кшт." sheetId="26" r:id="rId4"/>
    <sheet name="пояснювальна записка" sheetId="27" r:id="rId5"/>
    <sheet name="ІV кап. інвеат. V кред. " sheetId="24" r:id="rId6"/>
    <sheet name="VI-VII джер.кап.інв." sheetId="25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0">'Осн. фін. пок.'!$38:$40</definedName>
    <definedName name="Заголовки_для_печати_МИ">'[28]1993'!$A$1:$IV$3,'[28]1993'!$A$1:$A$65536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'I. Інф. до фін.плану'!$A$1:$O$120</definedName>
    <definedName name="_xlnm.Print_Area" localSheetId="6">'VI-VII джер.кап.інв.'!$A$1:$AE$46</definedName>
    <definedName name="_xlnm.Print_Area" localSheetId="5">'ІV кап. інвеат. V кред. '!$A$1:$M$41</definedName>
    <definedName name="_xlnm.Print_Area" localSheetId="2">'ІІ. Розп. ч.п. та розр. з бюд.'!$A$1:$M$51</definedName>
    <definedName name="_xlnm.Print_Area" localSheetId="0">'Осн. фін. пок.'!$A$1:$J$118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20" l="1"/>
  <c r="J33" i="26" l="1"/>
  <c r="I33" i="26"/>
  <c r="H33" i="26"/>
  <c r="F33" i="26"/>
  <c r="J23" i="26"/>
  <c r="I23" i="26"/>
  <c r="H23" i="26"/>
  <c r="J22" i="26"/>
  <c r="I22" i="26"/>
  <c r="H22" i="26"/>
  <c r="C69" i="26" l="1"/>
  <c r="H35" i="23" l="1"/>
  <c r="D68" i="20" l="1"/>
  <c r="M34" i="23" l="1"/>
  <c r="L34" i="23"/>
  <c r="K34" i="23"/>
  <c r="J34" i="23"/>
  <c r="I26" i="23"/>
  <c r="E62" i="20"/>
  <c r="J114" i="20"/>
  <c r="I114" i="20"/>
  <c r="H114" i="20"/>
  <c r="H109" i="20"/>
  <c r="I109" i="20" s="1"/>
  <c r="J109" i="20" s="1"/>
  <c r="F110" i="20"/>
  <c r="J51" i="20"/>
  <c r="I51" i="20"/>
  <c r="H51" i="20"/>
  <c r="J44" i="20"/>
  <c r="I44" i="20"/>
  <c r="H44" i="20"/>
  <c r="J43" i="20"/>
  <c r="I43" i="20"/>
  <c r="H43" i="20"/>
  <c r="F25" i="20" l="1"/>
  <c r="C110" i="20"/>
  <c r="I89" i="27" l="1"/>
  <c r="I87" i="27"/>
  <c r="I85" i="27"/>
  <c r="L69" i="27" l="1"/>
  <c r="L66" i="27"/>
  <c r="L63" i="27"/>
  <c r="K60" i="27"/>
  <c r="L89" i="27" l="1"/>
  <c r="L87" i="27"/>
  <c r="L85" i="27"/>
  <c r="L72" i="27"/>
  <c r="J60" i="27"/>
  <c r="L60" i="27" s="1"/>
  <c r="I60" i="27"/>
  <c r="L90" i="27" l="1"/>
  <c r="I13" i="24" l="1"/>
  <c r="O19" i="26" l="1"/>
  <c r="F11" i="26" l="1"/>
  <c r="F12" i="26"/>
  <c r="F35" i="26"/>
  <c r="F112" i="14" l="1"/>
  <c r="C108" i="20"/>
  <c r="I35" i="23"/>
  <c r="F108" i="20"/>
  <c r="G108" i="20"/>
  <c r="H108" i="20"/>
  <c r="I108" i="20"/>
  <c r="I115" i="20" s="1"/>
  <c r="J108" i="20"/>
  <c r="F111" i="20"/>
  <c r="F69" i="20"/>
  <c r="E108" i="20" l="1"/>
  <c r="F10" i="24" l="1"/>
  <c r="F9" i="24"/>
  <c r="C24" i="26" l="1"/>
  <c r="D115" i="20"/>
  <c r="E115" i="20"/>
  <c r="D105" i="20"/>
  <c r="E105" i="20"/>
  <c r="D104" i="20"/>
  <c r="E104" i="20"/>
  <c r="D103" i="20"/>
  <c r="E103" i="20"/>
  <c r="D102" i="20"/>
  <c r="E102" i="20"/>
  <c r="D101" i="20"/>
  <c r="E101" i="20"/>
  <c r="D107" i="14"/>
  <c r="E107" i="14"/>
  <c r="F107" i="14"/>
  <c r="D106" i="14"/>
  <c r="E106" i="14"/>
  <c r="F106" i="14"/>
  <c r="C107" i="14"/>
  <c r="C106" i="14"/>
  <c r="G10" i="25"/>
  <c r="G11" i="25"/>
  <c r="G12" i="25"/>
  <c r="G13" i="25"/>
  <c r="G14" i="25"/>
  <c r="G15" i="25"/>
  <c r="M30" i="25"/>
  <c r="M31" i="25"/>
  <c r="M32" i="25"/>
  <c r="M33" i="25"/>
  <c r="M34" i="25"/>
  <c r="M35" i="25"/>
  <c r="G36" i="25"/>
  <c r="I36" i="25"/>
  <c r="K36" i="25"/>
  <c r="O36" i="25"/>
  <c r="Q36" i="25"/>
  <c r="S36" i="25"/>
  <c r="E36" i="25"/>
  <c r="M29" i="25"/>
  <c r="M36" i="25"/>
  <c r="H71" i="26"/>
  <c r="H69" i="26"/>
  <c r="I71" i="26"/>
  <c r="I69" i="26"/>
  <c r="J71" i="26"/>
  <c r="J69" i="26"/>
  <c r="G71" i="26"/>
  <c r="F71" i="26"/>
  <c r="H64" i="26"/>
  <c r="I64" i="26"/>
  <c r="I62" i="26"/>
  <c r="I79" i="26" s="1"/>
  <c r="J64" i="26"/>
  <c r="J62" i="26"/>
  <c r="J79" i="26"/>
  <c r="G64" i="26"/>
  <c r="F64" i="26"/>
  <c r="H53" i="26"/>
  <c r="I53" i="26"/>
  <c r="I50" i="26"/>
  <c r="J53" i="26"/>
  <c r="G53" i="26"/>
  <c r="F53" i="26"/>
  <c r="J50" i="26"/>
  <c r="H42" i="26"/>
  <c r="I42" i="26"/>
  <c r="I60" i="26"/>
  <c r="J42" i="26"/>
  <c r="J60" i="26" s="1"/>
  <c r="G42" i="26"/>
  <c r="H34" i="26"/>
  <c r="H28" i="26"/>
  <c r="H20" i="26" s="1"/>
  <c r="I34" i="26"/>
  <c r="I28" i="26" s="1"/>
  <c r="J34" i="26"/>
  <c r="J28" i="26"/>
  <c r="G34" i="26"/>
  <c r="H24" i="26"/>
  <c r="I24" i="26"/>
  <c r="J24" i="26"/>
  <c r="G24" i="26"/>
  <c r="F24" i="26"/>
  <c r="H15" i="26"/>
  <c r="I15" i="26"/>
  <c r="I7" i="26"/>
  <c r="J15" i="26"/>
  <c r="J7" i="26"/>
  <c r="G15" i="26"/>
  <c r="F15" i="26"/>
  <c r="G7" i="26"/>
  <c r="D15" i="26"/>
  <c r="D7" i="26"/>
  <c r="E15" i="26"/>
  <c r="E7" i="26"/>
  <c r="D71" i="26"/>
  <c r="D69" i="26"/>
  <c r="E71" i="26"/>
  <c r="E69" i="26"/>
  <c r="D64" i="26"/>
  <c r="D62" i="26"/>
  <c r="D79" i="26"/>
  <c r="E64" i="26"/>
  <c r="E62" i="26"/>
  <c r="E79" i="26"/>
  <c r="D53" i="26"/>
  <c r="D50" i="26"/>
  <c r="E53" i="26"/>
  <c r="E50" i="26"/>
  <c r="D42" i="26"/>
  <c r="E42" i="26"/>
  <c r="E60" i="26" s="1"/>
  <c r="D34" i="26"/>
  <c r="D28" i="26"/>
  <c r="E34" i="26"/>
  <c r="E28" i="26"/>
  <c r="D24" i="26"/>
  <c r="D20" i="26"/>
  <c r="E24" i="26"/>
  <c r="E20" i="26"/>
  <c r="F13" i="26"/>
  <c r="L10" i="25"/>
  <c r="Q10" i="25"/>
  <c r="V10" i="25"/>
  <c r="AB10" i="25"/>
  <c r="AC10" i="25"/>
  <c r="AD10" i="25"/>
  <c r="AD16" i="25" s="1"/>
  <c r="AE10" i="25"/>
  <c r="L11" i="25"/>
  <c r="Q11" i="25"/>
  <c r="V11" i="25"/>
  <c r="AB11" i="25"/>
  <c r="AC11" i="25"/>
  <c r="AD11" i="25"/>
  <c r="AE11" i="25"/>
  <c r="L12" i="25"/>
  <c r="Q12" i="25"/>
  <c r="V12" i="25"/>
  <c r="AB12" i="25"/>
  <c r="AC12" i="25"/>
  <c r="AD12" i="25"/>
  <c r="AE12" i="25"/>
  <c r="L13" i="25"/>
  <c r="Q13" i="25"/>
  <c r="V13" i="25"/>
  <c r="AB13" i="25"/>
  <c r="AC13" i="25"/>
  <c r="AA13" i="25" s="1"/>
  <c r="AD13" i="25"/>
  <c r="AE13" i="25"/>
  <c r="L14" i="25"/>
  <c r="Q14" i="25"/>
  <c r="V14" i="25"/>
  <c r="AB14" i="25"/>
  <c r="AC14" i="25"/>
  <c r="AD14" i="25"/>
  <c r="AE14" i="25"/>
  <c r="L15" i="25"/>
  <c r="Q15" i="25"/>
  <c r="V15" i="25"/>
  <c r="AB15" i="25"/>
  <c r="AC15" i="25"/>
  <c r="AD15" i="25"/>
  <c r="AE15" i="25"/>
  <c r="H16" i="25"/>
  <c r="I16" i="25"/>
  <c r="J16" i="25"/>
  <c r="K16" i="25"/>
  <c r="M16" i="25"/>
  <c r="N16" i="25"/>
  <c r="O16" i="25"/>
  <c r="P16" i="25"/>
  <c r="R16" i="25"/>
  <c r="S16" i="25"/>
  <c r="T16" i="25"/>
  <c r="U16" i="25"/>
  <c r="W16" i="25"/>
  <c r="X16" i="25"/>
  <c r="Y16" i="25"/>
  <c r="Z16" i="25"/>
  <c r="F7" i="24"/>
  <c r="C55" i="14"/>
  <c r="G7" i="24"/>
  <c r="D55" i="14"/>
  <c r="H7" i="24"/>
  <c r="E55" i="14" s="1"/>
  <c r="J7" i="24"/>
  <c r="K7" i="24"/>
  <c r="L7" i="24"/>
  <c r="M7" i="24"/>
  <c r="I8" i="24"/>
  <c r="I9" i="24"/>
  <c r="I10" i="24"/>
  <c r="I11" i="24"/>
  <c r="I12" i="24"/>
  <c r="B29" i="24"/>
  <c r="L29" i="24"/>
  <c r="M29" i="24"/>
  <c r="K29" i="24"/>
  <c r="B30" i="24"/>
  <c r="L30" i="24"/>
  <c r="M30" i="24"/>
  <c r="K30" i="24"/>
  <c r="B32" i="24"/>
  <c r="L32" i="24"/>
  <c r="M32" i="24"/>
  <c r="K32" i="24"/>
  <c r="B33" i="24"/>
  <c r="L33" i="24"/>
  <c r="M33" i="24"/>
  <c r="K33" i="24"/>
  <c r="B35" i="24"/>
  <c r="L35" i="24"/>
  <c r="M35" i="24"/>
  <c r="K35" i="24"/>
  <c r="B36" i="24"/>
  <c r="L36" i="24"/>
  <c r="M36" i="24"/>
  <c r="K36" i="24"/>
  <c r="F8" i="26"/>
  <c r="F9" i="26"/>
  <c r="F10" i="26"/>
  <c r="F14" i="26"/>
  <c r="C15" i="26"/>
  <c r="C7" i="26"/>
  <c r="F16" i="26"/>
  <c r="F17" i="26"/>
  <c r="F18" i="26"/>
  <c r="F19" i="26"/>
  <c r="F21" i="26"/>
  <c r="F25" i="26"/>
  <c r="F26" i="26"/>
  <c r="F27" i="26"/>
  <c r="F29" i="26"/>
  <c r="F30" i="26"/>
  <c r="F31" i="26"/>
  <c r="F32" i="26"/>
  <c r="C34" i="26"/>
  <c r="C28" i="26" s="1"/>
  <c r="C20" i="26" s="1"/>
  <c r="F36" i="26"/>
  <c r="F37" i="26"/>
  <c r="F38" i="26"/>
  <c r="F39" i="26"/>
  <c r="C42" i="26"/>
  <c r="F43" i="26"/>
  <c r="F44" i="26"/>
  <c r="F45" i="26"/>
  <c r="F46" i="26"/>
  <c r="F47" i="26"/>
  <c r="F48" i="26"/>
  <c r="F49" i="26"/>
  <c r="F51" i="26"/>
  <c r="F52" i="26"/>
  <c r="C53" i="26"/>
  <c r="C50" i="26"/>
  <c r="C60" i="26"/>
  <c r="F54" i="26"/>
  <c r="F55" i="26"/>
  <c r="F56" i="26"/>
  <c r="F57" i="26"/>
  <c r="F58" i="26"/>
  <c r="F59" i="26"/>
  <c r="F63" i="26"/>
  <c r="C64" i="26"/>
  <c r="C62" i="26" s="1"/>
  <c r="F65" i="26"/>
  <c r="F66" i="26"/>
  <c r="F67" i="26"/>
  <c r="F68" i="26"/>
  <c r="F70" i="26"/>
  <c r="C71" i="26"/>
  <c r="F72" i="26"/>
  <c r="F73" i="26"/>
  <c r="F74" i="26"/>
  <c r="F75" i="26"/>
  <c r="F76" i="26"/>
  <c r="F77" i="26"/>
  <c r="F78" i="26"/>
  <c r="F82" i="26"/>
  <c r="I10" i="23"/>
  <c r="I11" i="23"/>
  <c r="F11" i="23"/>
  <c r="G11" i="23"/>
  <c r="H11" i="23"/>
  <c r="J11" i="23"/>
  <c r="K11" i="23"/>
  <c r="L11" i="23"/>
  <c r="M11" i="23"/>
  <c r="F12" i="23"/>
  <c r="F22" i="23"/>
  <c r="G12" i="23"/>
  <c r="H12" i="23"/>
  <c r="J12" i="23"/>
  <c r="J22" i="23" s="1"/>
  <c r="K12" i="23"/>
  <c r="L12" i="23"/>
  <c r="M12" i="23"/>
  <c r="I13" i="23"/>
  <c r="I14" i="23"/>
  <c r="I15" i="23"/>
  <c r="I16" i="23"/>
  <c r="I17" i="23"/>
  <c r="I18" i="23"/>
  <c r="I19" i="23"/>
  <c r="I20" i="23"/>
  <c r="I21" i="23"/>
  <c r="F24" i="23"/>
  <c r="G24" i="23"/>
  <c r="H24" i="23"/>
  <c r="J24" i="23"/>
  <c r="K24" i="23"/>
  <c r="L24" i="23"/>
  <c r="M24" i="23"/>
  <c r="I25" i="23"/>
  <c r="I27" i="23"/>
  <c r="I28" i="23"/>
  <c r="I29" i="23"/>
  <c r="F51" i="14"/>
  <c r="I30" i="23"/>
  <c r="I31" i="23"/>
  <c r="I32" i="23"/>
  <c r="I33" i="23"/>
  <c r="F34" i="23"/>
  <c r="G34" i="23"/>
  <c r="H34" i="23"/>
  <c r="I36" i="23"/>
  <c r="I37" i="23"/>
  <c r="I38" i="23"/>
  <c r="F39" i="23"/>
  <c r="G39" i="23"/>
  <c r="H39" i="23"/>
  <c r="J39" i="23"/>
  <c r="J47" i="23" s="1"/>
  <c r="L39" i="23"/>
  <c r="L47" i="23" s="1"/>
  <c r="I40" i="23"/>
  <c r="F52" i="14"/>
  <c r="I41" i="23"/>
  <c r="I43" i="23"/>
  <c r="F44" i="23"/>
  <c r="G44" i="23"/>
  <c r="H44" i="23"/>
  <c r="I44" i="23"/>
  <c r="I45" i="23"/>
  <c r="I46" i="23"/>
  <c r="D16" i="20"/>
  <c r="G16" i="20"/>
  <c r="J16" i="20"/>
  <c r="M16" i="20"/>
  <c r="C43" i="14"/>
  <c r="D24" i="20"/>
  <c r="D34" i="20" s="1"/>
  <c r="E24" i="20"/>
  <c r="E34" i="20" s="1"/>
  <c r="G24" i="20"/>
  <c r="G34" i="20" s="1"/>
  <c r="H24" i="20"/>
  <c r="H34" i="20" s="1"/>
  <c r="I24" i="20"/>
  <c r="I34" i="20" s="1"/>
  <c r="J24" i="20"/>
  <c r="F26" i="20"/>
  <c r="F27" i="20"/>
  <c r="F28" i="20"/>
  <c r="F29" i="20"/>
  <c r="F30" i="20"/>
  <c r="F31" i="20"/>
  <c r="F33" i="20"/>
  <c r="C35" i="20"/>
  <c r="E35" i="20"/>
  <c r="G35" i="20"/>
  <c r="H35" i="20"/>
  <c r="I35" i="20"/>
  <c r="J35" i="20"/>
  <c r="F36" i="20"/>
  <c r="F37" i="20"/>
  <c r="F38" i="20"/>
  <c r="F39" i="20"/>
  <c r="F40" i="20"/>
  <c r="F41" i="20"/>
  <c r="F43" i="20"/>
  <c r="F44" i="20"/>
  <c r="F45" i="20"/>
  <c r="F46" i="20"/>
  <c r="F47" i="20"/>
  <c r="F48" i="20"/>
  <c r="F49" i="20"/>
  <c r="F50" i="20"/>
  <c r="F51" i="20"/>
  <c r="F52" i="20"/>
  <c r="F53" i="20"/>
  <c r="F54" i="20"/>
  <c r="F55" i="20"/>
  <c r="F56" i="20"/>
  <c r="F57" i="20"/>
  <c r="C58" i="20"/>
  <c r="D58" i="20"/>
  <c r="E58" i="20"/>
  <c r="G58" i="20"/>
  <c r="H58" i="20"/>
  <c r="I58" i="20"/>
  <c r="J58" i="20"/>
  <c r="F59" i="20"/>
  <c r="F60" i="20"/>
  <c r="F61" i="20"/>
  <c r="F62" i="20"/>
  <c r="F63" i="20"/>
  <c r="F64" i="20"/>
  <c r="F65" i="20"/>
  <c r="C66" i="20"/>
  <c r="C96" i="20" s="1"/>
  <c r="E66" i="20"/>
  <c r="G66" i="20"/>
  <c r="H66" i="20"/>
  <c r="H96" i="20" s="1"/>
  <c r="I66" i="20"/>
  <c r="J66" i="20"/>
  <c r="J96" i="20" s="1"/>
  <c r="F67" i="20"/>
  <c r="F102" i="20"/>
  <c r="F68" i="20"/>
  <c r="F104" i="20" s="1"/>
  <c r="C70" i="20"/>
  <c r="D70" i="20"/>
  <c r="E70" i="20"/>
  <c r="G70" i="20"/>
  <c r="H70" i="20"/>
  <c r="I70" i="20"/>
  <c r="J70" i="20"/>
  <c r="F71" i="20"/>
  <c r="F103" i="20" s="1"/>
  <c r="F72" i="20"/>
  <c r="F105" i="20"/>
  <c r="F73" i="20"/>
  <c r="F74" i="20"/>
  <c r="F75" i="20"/>
  <c r="F76" i="20"/>
  <c r="F78" i="20"/>
  <c r="F79" i="20"/>
  <c r="F80" i="20"/>
  <c r="F81" i="20"/>
  <c r="C82" i="20"/>
  <c r="D82" i="20"/>
  <c r="E82" i="20"/>
  <c r="E96" i="20"/>
  <c r="G82" i="20"/>
  <c r="H82" i="20"/>
  <c r="I82" i="20"/>
  <c r="J82" i="20"/>
  <c r="F83" i="20"/>
  <c r="F84" i="20"/>
  <c r="D85" i="20"/>
  <c r="E85" i="20"/>
  <c r="G85" i="20"/>
  <c r="H85" i="20"/>
  <c r="I85" i="20"/>
  <c r="J85" i="20"/>
  <c r="F86" i="20"/>
  <c r="F87" i="20"/>
  <c r="F89" i="20"/>
  <c r="F90" i="20"/>
  <c r="F91" i="20"/>
  <c r="F92" i="20"/>
  <c r="F98" i="20"/>
  <c r="C101" i="20"/>
  <c r="G101" i="20"/>
  <c r="H101" i="20"/>
  <c r="I101" i="20"/>
  <c r="J101" i="20"/>
  <c r="C102" i="20"/>
  <c r="G102" i="20"/>
  <c r="H102" i="20"/>
  <c r="I102" i="20"/>
  <c r="J102" i="20"/>
  <c r="C103" i="20"/>
  <c r="G103" i="20"/>
  <c r="H103" i="20"/>
  <c r="I103" i="20"/>
  <c r="J103" i="20"/>
  <c r="C104" i="20"/>
  <c r="G104" i="20"/>
  <c r="H104" i="20"/>
  <c r="I104" i="20"/>
  <c r="J104" i="20"/>
  <c r="C105" i="20"/>
  <c r="G105" i="20"/>
  <c r="H105" i="20"/>
  <c r="I105" i="20"/>
  <c r="J105" i="20"/>
  <c r="F112" i="20"/>
  <c r="F113" i="20"/>
  <c r="F101" i="20" s="1"/>
  <c r="F114" i="20"/>
  <c r="C115" i="20"/>
  <c r="G115" i="20"/>
  <c r="H115" i="20"/>
  <c r="J115" i="20"/>
  <c r="C42" i="14"/>
  <c r="D42" i="14"/>
  <c r="E42" i="14"/>
  <c r="E43" i="14"/>
  <c r="G44" i="14"/>
  <c r="H44" i="14"/>
  <c r="I44" i="14"/>
  <c r="J44" i="14"/>
  <c r="C48" i="14"/>
  <c r="D48" i="14"/>
  <c r="E48" i="14"/>
  <c r="F48" i="14"/>
  <c r="C49" i="14"/>
  <c r="D49" i="14"/>
  <c r="F49" i="14"/>
  <c r="C50" i="14"/>
  <c r="D50" i="14"/>
  <c r="E50" i="14"/>
  <c r="F50" i="14"/>
  <c r="C51" i="14"/>
  <c r="D51" i="14"/>
  <c r="E51" i="14"/>
  <c r="C52" i="14"/>
  <c r="D52" i="14"/>
  <c r="E52" i="14"/>
  <c r="G57" i="14"/>
  <c r="H57" i="14"/>
  <c r="I57" i="14"/>
  <c r="J57" i="14"/>
  <c r="C61" i="14"/>
  <c r="D61" i="14"/>
  <c r="E61" i="14"/>
  <c r="F61" i="14"/>
  <c r="C62" i="14"/>
  <c r="D62" i="14"/>
  <c r="E62" i="14"/>
  <c r="F62" i="14"/>
  <c r="C65" i="14"/>
  <c r="D65" i="14"/>
  <c r="E65" i="14"/>
  <c r="F65" i="14"/>
  <c r="C83" i="14"/>
  <c r="D83" i="14"/>
  <c r="E83" i="14"/>
  <c r="C87" i="14"/>
  <c r="D87" i="14"/>
  <c r="E87" i="14"/>
  <c r="C93" i="14"/>
  <c r="D93" i="14"/>
  <c r="E93" i="14"/>
  <c r="F93" i="14"/>
  <c r="C99" i="14"/>
  <c r="E99" i="14"/>
  <c r="F99" i="14"/>
  <c r="G105" i="14"/>
  <c r="H105" i="14"/>
  <c r="I105" i="14"/>
  <c r="J105" i="14"/>
  <c r="C108" i="14"/>
  <c r="D108" i="14"/>
  <c r="E108" i="14"/>
  <c r="C112" i="14"/>
  <c r="D112" i="14"/>
  <c r="E112" i="14"/>
  <c r="C113" i="14"/>
  <c r="D113" i="14"/>
  <c r="E113" i="14"/>
  <c r="F113" i="14"/>
  <c r="G96" i="20"/>
  <c r="H62" i="26"/>
  <c r="H79" i="26"/>
  <c r="G50" i="26"/>
  <c r="G60" i="26"/>
  <c r="D60" i="26"/>
  <c r="H7" i="26"/>
  <c r="H50" i="26"/>
  <c r="H60" i="26"/>
  <c r="F60" i="26"/>
  <c r="F42" i="26"/>
  <c r="G62" i="26"/>
  <c r="F62" i="26"/>
  <c r="J37" i="24"/>
  <c r="F90" i="14"/>
  <c r="F89" i="14"/>
  <c r="F86" i="14"/>
  <c r="F85" i="14"/>
  <c r="M34" i="24"/>
  <c r="M31" i="24"/>
  <c r="B34" i="24"/>
  <c r="L34" i="24"/>
  <c r="B31" i="24"/>
  <c r="L31" i="24"/>
  <c r="K31" i="24" s="1"/>
  <c r="I37" i="24"/>
  <c r="G37" i="24"/>
  <c r="H37" i="24"/>
  <c r="F37" i="24"/>
  <c r="F88" i="14"/>
  <c r="F87" i="14"/>
  <c r="E37" i="24"/>
  <c r="F84" i="14"/>
  <c r="F83" i="14"/>
  <c r="D37" i="24"/>
  <c r="M28" i="24"/>
  <c r="M37" i="24" s="1"/>
  <c r="L28" i="24"/>
  <c r="L37" i="24"/>
  <c r="F91" i="14"/>
  <c r="B28" i="24"/>
  <c r="B37" i="24"/>
  <c r="C37" i="24"/>
  <c r="F82" i="14"/>
  <c r="C44" i="14"/>
  <c r="C34" i="20"/>
  <c r="K34" i="24"/>
  <c r="K28" i="24"/>
  <c r="K37" i="24"/>
  <c r="F50" i="26"/>
  <c r="J34" i="20"/>
  <c r="G69" i="26"/>
  <c r="F42" i="14"/>
  <c r="F69" i="26"/>
  <c r="G79" i="26"/>
  <c r="F79" i="26"/>
  <c r="J20" i="26" l="1"/>
  <c r="E44" i="14"/>
  <c r="K47" i="23"/>
  <c r="D43" i="14"/>
  <c r="D44" i="14" s="1"/>
  <c r="AA10" i="25"/>
  <c r="AE16" i="25"/>
  <c r="I96" i="20"/>
  <c r="J40" i="26"/>
  <c r="J80" i="26" s="1"/>
  <c r="J83" i="26" s="1"/>
  <c r="G28" i="26"/>
  <c r="G20" i="26" s="1"/>
  <c r="G40" i="26" s="1"/>
  <c r="G80" i="26" s="1"/>
  <c r="G83" i="26" s="1"/>
  <c r="F34" i="26"/>
  <c r="I20" i="26"/>
  <c r="I40" i="26" s="1"/>
  <c r="I80" i="26" s="1"/>
  <c r="I83" i="26" s="1"/>
  <c r="H40" i="26"/>
  <c r="H80" i="26" s="1"/>
  <c r="H83" i="26" s="1"/>
  <c r="E40" i="26"/>
  <c r="E80" i="26" s="1"/>
  <c r="E83" i="26" s="1"/>
  <c r="D40" i="26"/>
  <c r="D80" i="26" s="1"/>
  <c r="D83" i="26" s="1"/>
  <c r="F66" i="20"/>
  <c r="F58" i="20"/>
  <c r="J77" i="20"/>
  <c r="J100" i="20" s="1"/>
  <c r="J106" i="20" s="1"/>
  <c r="H77" i="20"/>
  <c r="H88" i="20" s="1"/>
  <c r="H93" i="20" s="1"/>
  <c r="I97" i="20"/>
  <c r="H97" i="20"/>
  <c r="F24" i="20"/>
  <c r="F34" i="20" s="1"/>
  <c r="G77" i="20"/>
  <c r="G100" i="20" s="1"/>
  <c r="G106" i="20" s="1"/>
  <c r="F105" i="14"/>
  <c r="E105" i="14"/>
  <c r="D105" i="14"/>
  <c r="C105" i="14"/>
  <c r="E97" i="20"/>
  <c r="D96" i="20"/>
  <c r="D88" i="20"/>
  <c r="D93" i="20" s="1"/>
  <c r="C77" i="20"/>
  <c r="C100" i="20" s="1"/>
  <c r="C106" i="20" s="1"/>
  <c r="C45" i="14" s="1"/>
  <c r="C60" i="14" s="1"/>
  <c r="L16" i="25"/>
  <c r="F115" i="20"/>
  <c r="F85" i="20"/>
  <c r="F82" i="20"/>
  <c r="F70" i="20"/>
  <c r="E77" i="20"/>
  <c r="C97" i="20"/>
  <c r="J97" i="20"/>
  <c r="I77" i="20"/>
  <c r="G97" i="20"/>
  <c r="G47" i="23"/>
  <c r="D53" i="14" s="1"/>
  <c r="F47" i="23"/>
  <c r="C53" i="14" s="1"/>
  <c r="M47" i="23"/>
  <c r="I47" i="23" s="1"/>
  <c r="F53" i="14" s="1"/>
  <c r="I34" i="23"/>
  <c r="H47" i="23"/>
  <c r="E53" i="14" s="1"/>
  <c r="I24" i="23"/>
  <c r="I12" i="23"/>
  <c r="M22" i="23"/>
  <c r="L22" i="23"/>
  <c r="K22" i="23"/>
  <c r="H22" i="23"/>
  <c r="I7" i="24"/>
  <c r="F55" i="14" s="1"/>
  <c r="AA15" i="25"/>
  <c r="AA14" i="25"/>
  <c r="AB16" i="25"/>
  <c r="V16" i="25"/>
  <c r="AA12" i="25"/>
  <c r="AC16" i="25"/>
  <c r="AA11" i="25"/>
  <c r="Q16" i="25"/>
  <c r="F7" i="26"/>
  <c r="G16" i="25"/>
  <c r="G22" i="23"/>
  <c r="F96" i="20" l="1"/>
  <c r="F28" i="26"/>
  <c r="F40" i="26"/>
  <c r="F80" i="26" s="1"/>
  <c r="F83" i="26" s="1"/>
  <c r="F20" i="26"/>
  <c r="J88" i="20"/>
  <c r="J93" i="20" s="1"/>
  <c r="J94" i="20" s="1"/>
  <c r="H100" i="20"/>
  <c r="H106" i="20" s="1"/>
  <c r="F43" i="14"/>
  <c r="F44" i="14" s="1"/>
  <c r="G88" i="20"/>
  <c r="G93" i="20" s="1"/>
  <c r="G94" i="20" s="1"/>
  <c r="H94" i="20"/>
  <c r="H95" i="20"/>
  <c r="D100" i="20"/>
  <c r="D106" i="20" s="1"/>
  <c r="D45" i="14" s="1"/>
  <c r="D60" i="14" s="1"/>
  <c r="D95" i="20"/>
  <c r="D94" i="20"/>
  <c r="D46" i="14"/>
  <c r="C88" i="20"/>
  <c r="C93" i="20" s="1"/>
  <c r="C80" i="26"/>
  <c r="C83" i="26" s="1"/>
  <c r="AA16" i="25"/>
  <c r="I100" i="20"/>
  <c r="I106" i="20" s="1"/>
  <c r="I88" i="20"/>
  <c r="I93" i="20" s="1"/>
  <c r="F77" i="20"/>
  <c r="F97" i="20"/>
  <c r="E88" i="20"/>
  <c r="E93" i="20" s="1"/>
  <c r="E100" i="20"/>
  <c r="E106" i="20" s="1"/>
  <c r="E45" i="14" s="1"/>
  <c r="E60" i="14" s="1"/>
  <c r="J95" i="20" l="1"/>
  <c r="G95" i="20"/>
  <c r="D58" i="14"/>
  <c r="D59" i="14"/>
  <c r="D57" i="14"/>
  <c r="C46" i="14"/>
  <c r="C94" i="20"/>
  <c r="C95" i="20"/>
  <c r="E95" i="20"/>
  <c r="E46" i="14"/>
  <c r="E94" i="20"/>
  <c r="F88" i="20"/>
  <c r="F93" i="20" s="1"/>
  <c r="F100" i="20"/>
  <c r="F106" i="20" s="1"/>
  <c r="F45" i="14" s="1"/>
  <c r="F60" i="14" s="1"/>
  <c r="I95" i="20"/>
  <c r="I94" i="20"/>
  <c r="L17" i="25"/>
  <c r="G17" i="25"/>
  <c r="Q17" i="25"/>
  <c r="V17" i="25"/>
  <c r="C58" i="14" l="1"/>
  <c r="C57" i="14"/>
  <c r="C59" i="14"/>
  <c r="AA17" i="25"/>
  <c r="F95" i="20"/>
  <c r="F46" i="14"/>
  <c r="F94" i="20"/>
  <c r="E57" i="14"/>
  <c r="E59" i="14"/>
  <c r="E58" i="14"/>
  <c r="F59" i="14" l="1"/>
  <c r="F57" i="14"/>
  <c r="F58" i="14"/>
</calcChain>
</file>

<file path=xl/sharedStrings.xml><?xml version="1.0" encoding="utf-8"?>
<sst xmlns="http://schemas.openxmlformats.org/spreadsheetml/2006/main" count="1439" uniqueCount="564">
  <si>
    <t xml:space="preserve">ПОГОДЖЕНО </t>
  </si>
  <si>
    <t>Додаток 1</t>
  </si>
  <si>
    <t xml:space="preserve">до Порядку складання, затвердження </t>
  </si>
  <si>
    <t xml:space="preserve">та контролю виконання фінансового плану </t>
  </si>
  <si>
    <t>(найменування органу, яким погоджено фінансовий план)</t>
  </si>
  <si>
    <t>суб'єкта господарювання державного сектору економіки</t>
  </si>
  <si>
    <t>(пункт 2)</t>
  </si>
  <si>
    <t>М. П. (посада, прізвище та власне ім'я, дата, підпис)</t>
  </si>
  <si>
    <t xml:space="preserve">РОЗГЛЯНУТО / ПОГОДЖЕНО  </t>
  </si>
  <si>
    <t xml:space="preserve">ЗАТВЕРДЖЕНО  </t>
  </si>
  <si>
    <t>(найменування органу, яким затверджено фінансовий план)</t>
  </si>
  <si>
    <t>Код</t>
  </si>
  <si>
    <t>Внесення змін до затвердженного фінансового плану</t>
  </si>
  <si>
    <t xml:space="preserve">Підприємство  </t>
  </si>
  <si>
    <t xml:space="preserve">за ЄДРПОУ </t>
  </si>
  <si>
    <t>основний ФП
(дата затвердження)</t>
  </si>
  <si>
    <t xml:space="preserve">Організаційно-правова форма </t>
  </si>
  <si>
    <t>за КОПФГ</t>
  </si>
  <si>
    <t>змінений ФП
(дата затвердження)</t>
  </si>
  <si>
    <t xml:space="preserve">Суб'єкт управління </t>
  </si>
  <si>
    <t>за СПОДУ</t>
  </si>
  <si>
    <t xml:space="preserve">Вид економічної діяльності    </t>
  </si>
  <si>
    <t xml:space="preserve">за  КВЕД  </t>
  </si>
  <si>
    <t xml:space="preserve">Галузь     </t>
  </si>
  <si>
    <t>Одиниця виміру, тис. грн</t>
  </si>
  <si>
    <t>Розмір державної частки у статутному капіталі</t>
  </si>
  <si>
    <t>Середньооблікова кількість штатних працівників</t>
  </si>
  <si>
    <t>Місцезнаходження</t>
  </si>
  <si>
    <t xml:space="preserve">Телефон </t>
  </si>
  <si>
    <t>Стандарти звітності П(с)БОУ</t>
  </si>
  <si>
    <t xml:space="preserve">Прізвище та власне ім'я керівника </t>
  </si>
  <si>
    <t>Стандарти звітності МСФЗ</t>
  </si>
  <si>
    <t xml:space="preserve">ФІНАНСОВИЙ ПЛАН </t>
  </si>
  <si>
    <t>Основні фінансові показники</t>
  </si>
  <si>
    <t>Найменування показника</t>
  </si>
  <si>
    <t xml:space="preserve">Код рядка </t>
  </si>
  <si>
    <t>Факт
минулого року</t>
  </si>
  <si>
    <t>План
поточного року</t>
  </si>
  <si>
    <t>Прогноз
на поточний рік</t>
  </si>
  <si>
    <t>Плановий
рік</t>
  </si>
  <si>
    <t>Показники діяльності на стратегічну перспективу</t>
  </si>
  <si>
    <t>плановий рік +1 рік</t>
  </si>
  <si>
    <t>плановий рік +2 роки</t>
  </si>
  <si>
    <t>плановий рік +3 роки</t>
  </si>
  <si>
    <t>плановий рік +4 роки</t>
  </si>
  <si>
    <t>І. Формування фінансових результатів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</si>
  <si>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</si>
  <si>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</si>
  <si>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</si>
  <si>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EBITDA</t>
  </si>
  <si>
    <t>x</t>
  </si>
  <si>
    <t>Чистий фінансовий результат</t>
  </si>
  <si>
    <t xml:space="preserve">ІІ. Сплата податків, зборів та інших обов'язкових платежів 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</si>
  <si>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</si>
  <si>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</si>
  <si>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</si>
  <si>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відрахування частини чистого прибутку державними унітарними підприємствами та їх об'єднаннями</t>
  </si>
  <si>
    <t>відрахування частини чистого прибутку господарськими товариствами, у статутному капіталі яких більше 50 відсотків акцій (часток) належать державі, на виплату дивідендів на державну частку</t>
  </si>
  <si>
    <t>Усього виплат на користь держави</t>
  </si>
  <si>
    <t>IІІ. Капітальні інвестиції</t>
  </si>
  <si>
    <t>Капітальні інвестиції</t>
  </si>
  <si>
    <t>ІV. Коефіцієнтний аналіз</t>
  </si>
  <si>
    <t>Рентабельність діяльності
(чистий фінансовий результат, рядок 1200 / чистий дохід від реалізації продукції (товарів, робіт, послуг), рядок 1000) х 100, %</t>
  </si>
  <si>
    <t>Рентабельність активів
(чистий фінансовий результат, рядок 1200 / вартість активів, рядок 6020) х 100, %</t>
  </si>
  <si>
    <t>Рентабельність власного капіталу
(чистий фінансовий результат, рядок 1200 / власний капітал, рядок 6080) х 100, %</t>
  </si>
  <si>
    <t>Рентабельність EBITDA
(EBITDA, рядок 1310 / чистий дохід від реалізації продукції (товарів, робіт, послуг), рядок 1000) х 100, %</t>
  </si>
  <si>
    <t>Коефіцієнт фінансової стійкості
(власний капітал, рядок 6080 / (довгострокові зобов'язання, рядок 6030 + поточні зобов'язання, рядок 6040))</t>
  </si>
  <si>
    <t>Коефіцієнт зносу основних засобів 
(сума зносу, рядок 6003 / первісна вартість основних засобів, рядок 6002)</t>
  </si>
  <si>
    <t>V. Звіт про фінансовий стан</t>
  </si>
  <si>
    <t>Необоротні активи, усього, у тому числі:</t>
  </si>
  <si>
    <t>основні засоби</t>
  </si>
  <si>
    <t>первісна вартість</t>
  </si>
  <si>
    <t>знос</t>
  </si>
  <si>
    <t>Оборотні активи, усього, у тому числі:</t>
  </si>
  <si>
    <t>дебіторська заборгованість за продукцію, товари, роботи, послуги</t>
  </si>
  <si>
    <t>дебіторська заборгованість за розрахунками з бюджетом</t>
  </si>
  <si>
    <t>гроші та їх еквіваленти</t>
  </si>
  <si>
    <t>Усього активи</t>
  </si>
  <si>
    <t>Довгострокові зобов'язання і забезпечення</t>
  </si>
  <si>
    <t>Поточні зобов'язання і забезпечення, у тому числі:</t>
  </si>
  <si>
    <t xml:space="preserve">поточна кредиторська заборгованість за товари, роботи, послуги </t>
  </si>
  <si>
    <t>поточна кредиторська заборгованість за розрахунками з бюджетом</t>
  </si>
  <si>
    <t>Усього зобов'язання і забезпечення, у тому числі:</t>
  </si>
  <si>
    <t>державні гранти і субсидії</t>
  </si>
  <si>
    <t>фінансові запозичення</t>
  </si>
  <si>
    <t>Власний капітал</t>
  </si>
  <si>
    <t>VI. Кредитна політика</t>
  </si>
  <si>
    <t>Заборгованість за кредитами на початок періоду</t>
  </si>
  <si>
    <t>Отримано залучених коштів, усього, у тому числі:</t>
  </si>
  <si>
    <t>7010</t>
  </si>
  <si>
    <t>довгострокові зобов'язання</t>
  </si>
  <si>
    <t>7011</t>
  </si>
  <si>
    <t>короткострокові зобов'язання</t>
  </si>
  <si>
    <t>7012</t>
  </si>
  <si>
    <t>інші фінансові зобов'язання</t>
  </si>
  <si>
    <t>7013</t>
  </si>
  <si>
    <t>Повернено залучених коштів, усього, у тому числі:</t>
  </si>
  <si>
    <t>7030</t>
  </si>
  <si>
    <t>7021</t>
  </si>
  <si>
    <t>7022</t>
  </si>
  <si>
    <t>7023</t>
  </si>
  <si>
    <t>Заборгованість за кредитами на кінець періоду</t>
  </si>
  <si>
    <t>VII. Дані про персонал та витрати на оплату праці</t>
  </si>
  <si>
    <r>
      <t xml:space="preserve">Середня кількість працівників </t>
    </r>
    <r>
      <rPr>
        <sz val="14"/>
        <rFont val="Times New Roman"/>
        <family val="1"/>
        <charset val="204"/>
      </rPr>
      <t>(штатних працівників, зовнішніх сумісників та працівників, які працюють за цивільно-правовими договорами)</t>
    </r>
    <r>
      <rPr>
        <b/>
        <sz val="14"/>
        <rFont val="Times New Roman"/>
        <family val="1"/>
        <charset val="204"/>
      </rPr>
      <t>, у тому числі:</t>
    </r>
  </si>
  <si>
    <t>8000</t>
  </si>
  <si>
    <t>члени наглядової ради</t>
  </si>
  <si>
    <t>8001</t>
  </si>
  <si>
    <t>члени правління</t>
  </si>
  <si>
    <t>8002</t>
  </si>
  <si>
    <t>керівник</t>
  </si>
  <si>
    <t>8003</t>
  </si>
  <si>
    <t>адміністративно-управлінський персонал</t>
  </si>
  <si>
    <t>8004</t>
  </si>
  <si>
    <t>працівники</t>
  </si>
  <si>
    <t>8005</t>
  </si>
  <si>
    <t>Витрати на оплату праці</t>
  </si>
  <si>
    <t>8010</t>
  </si>
  <si>
    <t>8011</t>
  </si>
  <si>
    <t>8012</t>
  </si>
  <si>
    <t>8013</t>
  </si>
  <si>
    <t>8014</t>
  </si>
  <si>
    <t>8015</t>
  </si>
  <si>
    <t>Середньомісячні витрати на оплату праці одного працівника (грн), усього, у тому числі:</t>
  </si>
  <si>
    <t>8020</t>
  </si>
  <si>
    <t>член наглядової ради</t>
  </si>
  <si>
    <t>8021</t>
  </si>
  <si>
    <t>член правління</t>
  </si>
  <si>
    <t>8022</t>
  </si>
  <si>
    <t xml:space="preserve">керівник, усього, у тому числі: </t>
  </si>
  <si>
    <t>8023</t>
  </si>
  <si>
    <t>посадовий оклад</t>
  </si>
  <si>
    <t>8023/1</t>
  </si>
  <si>
    <t>преміювання</t>
  </si>
  <si>
    <t>8023/2</t>
  </si>
  <si>
    <t xml:space="preserve">інші виплати, передбачені законодавством </t>
  </si>
  <si>
    <t>8023/3</t>
  </si>
  <si>
    <t>адміністративно-управлінський працівник</t>
  </si>
  <si>
    <t>8024</t>
  </si>
  <si>
    <t>працівник</t>
  </si>
  <si>
    <t>8025</t>
  </si>
  <si>
    <t>_____________________________</t>
  </si>
  <si>
    <t>(посада)</t>
  </si>
  <si>
    <t>(підпис)</t>
  </si>
  <si>
    <t xml:space="preserve">Власне ім'я ПРІЗВИЩЕ </t>
  </si>
  <si>
    <t>І. Інформація до фінансового плану</t>
  </si>
  <si>
    <t xml:space="preserve">      1. Перелік підприємств, які включені до консолідованого (зведеного) фінансового плану</t>
  </si>
  <si>
    <t>Код за ЄДРПОУ</t>
  </si>
  <si>
    <t>Найменування підприємства</t>
  </si>
  <si>
    <t>Вид діяльності</t>
  </si>
  <si>
    <t xml:space="preserve">      2. Інформація про бізнес підприємства (код рядка 1000 фінансового плану)</t>
  </si>
  <si>
    <t>Найменування видів діяльності за КВЕД</t>
  </si>
  <si>
    <t>Питома вага в загальному обсязі реалізації, %</t>
  </si>
  <si>
    <t>за минулий рік</t>
  </si>
  <si>
    <t>за плановий рік</t>
  </si>
  <si>
    <t>чистий дохід  від реалізації продукції (товарів, робіт, послуг),     тис. грн</t>
  </si>
  <si>
    <t>кількість продукції/             наданих послуг, одиниця виміру</t>
  </si>
  <si>
    <t>ціна одиниці     (вартість  продукції/     наданих послуг), грн</t>
  </si>
  <si>
    <t>Усього</t>
  </si>
  <si>
    <t xml:space="preserve">     3. Розшифрування до запланованого рівня доходів/витрат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</si>
  <si>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</si>
  <si>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</si>
  <si>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</si>
  <si>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</si>
  <si>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</si>
  <si>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</si>
  <si>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Витрати на сировину та основні матеріали</t>
  </si>
  <si>
    <t>(    )</t>
  </si>
  <si>
    <t xml:space="preserve">Витрати на паливо </t>
  </si>
  <si>
    <t>Витрати на електроенергію</t>
  </si>
  <si>
    <t>Відрахування на соціальні заходи</t>
  </si>
  <si>
    <t>Витрати, що здійснюються для підтримання об’єкта в робочому стані (проведення ремонту, технічного огляду, нагляду, обслуговування тощо)</t>
  </si>
  <si>
    <t>Амортизація основних засобів і нематеріальних активів</t>
  </si>
  <si>
    <t>Рентна плата (розшифрувати)</t>
  </si>
  <si>
    <t>Інші витрати (розшифрувати)</t>
  </si>
  <si>
    <t>Валовий прибуток (збиток)</t>
  </si>
  <si>
    <t>Адміністративні витрати, у тому числі:</t>
  </si>
  <si>
    <t>витрати, пов'язані з використанням власних службових автомобілів</t>
  </si>
  <si>
    <t>витрати на оренду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</si>
  <si>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</si>
  <si>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</si>
  <si>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</si>
  <si>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витрати на службові відрядження</t>
  </si>
  <si>
    <t>витрати на зв’язок</t>
  </si>
  <si>
    <t>витрати на оплату праці</t>
  </si>
  <si>
    <t>відрахування на соціальні заходи</t>
  </si>
  <si>
    <t>амортизація основних засобів і нематеріальних активів загальногосподарського призначення</t>
  </si>
  <si>
    <t>витрати на операційну оренду основних засобів та роялті, що мають загальногосподарське призначення</t>
  </si>
  <si>
    <t>витрати на страхування майна загальногосподарського призначення</t>
  </si>
  <si>
    <t>витрати на страхування загальногосподарського персоналу</t>
  </si>
  <si>
    <t xml:space="preserve">організаційно-технічні послуги </t>
  </si>
  <si>
    <t>консультаційні та інформаційні послуги</t>
  </si>
  <si>
    <t>юридичні послуги</t>
  </si>
  <si>
    <t>послуги з оцінки майна</t>
  </si>
  <si>
    <t>витрати на охорону праці загальногосподарського персоналу</t>
  </si>
  <si>
    <t xml:space="preserve">витрати на підвищення кваліфікації та перепідготовку кадрів </t>
  </si>
  <si>
    <t>витрати на утримання основних фондів, інших необоротних активів загальногосподарського використання,  у тому числі:</t>
  </si>
  <si>
    <t>витрати на поліпшення основних фондів</t>
  </si>
  <si>
    <t>1050/1</t>
  </si>
  <si>
    <t>інші адміністративні витрати (розшифрувати)</t>
  </si>
  <si>
    <t>Витрати на збут, у тому числі:</t>
  </si>
  <si>
    <t>транспортні витрати</t>
  </si>
  <si>
    <t>витрати на зберігання та упаковку</t>
  </si>
  <si>
    <t>амортизація основних засобів і нематеріальних активів</t>
  </si>
  <si>
    <t>витрати на рекламу</t>
  </si>
  <si>
    <t>інші витрати на збут (розшифрувати)</t>
  </si>
  <si>
    <t>Інші операційні доходи, усього, у тому числі:</t>
  </si>
  <si>
    <t>курсові різниці</t>
  </si>
  <si>
    <t>нетипові операційні доходи (розшифрувати)</t>
  </si>
  <si>
    <t>інші операційні доходи (розшифрувати)</t>
  </si>
  <si>
    <t>Інші операційні витрати, усього, у тому числі:</t>
  </si>
  <si>
    <t>нетипові операційні витрати  (розшифрувати)</t>
  </si>
  <si>
    <t>витрати на благодійну допомогу</t>
  </si>
  <si>
    <t>відрахування до резерву сумнівних боргів</t>
  </si>
  <si>
    <t>відрахування до недержавних пенсійних фондів</t>
  </si>
  <si>
    <t>інші операційні витрати (розшифрувати)</t>
  </si>
  <si>
    <t>Фінансовий результат від операційної діяльності</t>
  </si>
  <si>
    <t>Дохід від участі в капіталі (розшифрувати)</t>
  </si>
  <si>
    <t>Втрати від участі в капіталі (розшифрувати)</t>
  </si>
  <si>
    <t>Інші фінансові доходи (розшифрувати)</t>
  </si>
  <si>
    <t>Фінансові витрати (розшифрувати)</t>
  </si>
  <si>
    <t>Інші доходи, усього, у тому числі:</t>
  </si>
  <si>
    <t>інші доходи (розшифрувати)</t>
  </si>
  <si>
    <t>Інші витрати, усього, у тому числі:</t>
  </si>
  <si>
    <t>інші витрати (розшифрувати)</t>
  </si>
  <si>
    <t>Фінансовий результат до оподаткування</t>
  </si>
  <si>
    <t>Витрати з податку на прибуток</t>
  </si>
  <si>
    <t>Дохід з податку на прибуток</t>
  </si>
  <si>
    <t xml:space="preserve">Прибуток від припиненої діяльності після оподаткування </t>
  </si>
  <si>
    <t xml:space="preserve">Збиток від припиненої діяльності після оподаткування </t>
  </si>
  <si>
    <t>Чистий фінансовий результат, у тому числі:</t>
  </si>
  <si>
    <t xml:space="preserve">прибуток </t>
  </si>
  <si>
    <t>збиток</t>
  </si>
  <si>
    <t>Усього доходів</t>
  </si>
  <si>
    <t>Усього витрат</t>
  </si>
  <si>
    <t>Неконтрольована частка</t>
  </si>
  <si>
    <t>Розрахунок показника EBITDA</t>
  </si>
  <si>
    <t>Фінансовий результат від операційної діяльності, рядок 1100</t>
  </si>
  <si>
    <t>плюс амортизація, рядок 1430</t>
  </si>
  <si>
    <t>мінус операційні доходи від курсових різниць, рядок 1071</t>
  </si>
  <si>
    <t>плюс операційні витрати від курсових різниць, рядок 1081</t>
  </si>
  <si>
    <t>мінус значні нетипові операційні доходи, рядок 1072</t>
  </si>
  <si>
    <t>плюс значні нетипові операційні витрати, рядок 1082</t>
  </si>
  <si>
    <t>Елементи операційних витрат</t>
  </si>
  <si>
    <t>Матеріальні витрати, у тому числі:</t>
  </si>
  <si>
    <t>витрати на сировину та основні матеріали</t>
  </si>
  <si>
    <t>витрати на паливо та енергію</t>
  </si>
  <si>
    <t>Амортизація</t>
  </si>
  <si>
    <t>Інші операційні витрати</t>
  </si>
  <si>
    <t xml:space="preserve">                                                         (посада)</t>
  </si>
  <si>
    <t>IІ. Розрахунки з бюджетом</t>
  </si>
  <si>
    <t>Факт минулого року</t>
  </si>
  <si>
    <t>План поточного року</t>
  </si>
  <si>
    <t>Розподіл чистого прибутку</t>
  </si>
  <si>
    <t>Залишок нерозподіленого прибутку (непокритого збитку) на початок звітного періоду</t>
  </si>
  <si>
    <t xml:space="preserve">Коригування, зміна облікової політики (розшифрувати)
</t>
  </si>
  <si>
    <t>Скоригований залишок нерозподіленого прибутку (непокритого збитку) на початок звітного періоду, усього, у тому числі:</t>
  </si>
  <si>
    <t>Нараховані до сплати відрахування частини чистого прибутку, усього, у тому числі:</t>
  </si>
  <si>
    <t>державними унітарними підприємствами та їх об'єднаннями до державного бюджету</t>
  </si>
  <si>
    <t>господарськими товариствами, у статутному капіталі яких більше 50 відсотків акцій (часток) належать державі, на виплату дивідендів</t>
  </si>
  <si>
    <t>у тому числі на державну частку</t>
  </si>
  <si>
    <t>2012/1</t>
  </si>
  <si>
    <t>Перенесено з додаткового капіталу</t>
  </si>
  <si>
    <t>Розвиток виробництва</t>
  </si>
  <si>
    <t>у тому числі за основними видами діяльності за КВЕД</t>
  </si>
  <si>
    <t>Резервний фонд</t>
  </si>
  <si>
    <t>Інші фонди (розшифрувати)</t>
  </si>
  <si>
    <t>Інші цілі (розшифрувати)</t>
  </si>
  <si>
    <t>Залишок нерозподіленого прибутку (непокритого збитку) на кінець звітного періоду</t>
  </si>
  <si>
    <t xml:space="preserve">Сплата податків, зборів та інших обов'язкових платежів </t>
  </si>
  <si>
    <t>Сплата податків та зборів до Державного бюджету України (податкові платежі), усього, у тому числі:</t>
  </si>
  <si>
    <t>акцизний податок</t>
  </si>
  <si>
    <t>рентна плата за транспортування</t>
  </si>
  <si>
    <t>рентна плата за користування надрами</t>
  </si>
  <si>
    <t>податок на доходи фізичних осіб</t>
  </si>
  <si>
    <t>інші податки та збори (розшифрувати)</t>
  </si>
  <si>
    <t>Сплата податків та зборів до місцевих бюджетів (податкові платежі), усього, у тому числі:</t>
  </si>
  <si>
    <t>земельний податок</t>
  </si>
  <si>
    <t>орендна плата</t>
  </si>
  <si>
    <t>Інші податки, збори та платежі на користь держави, усього, у тому числі:</t>
  </si>
  <si>
    <t>митні платежі</t>
  </si>
  <si>
    <t xml:space="preserve">єдиний внесок на загальнообов'язкове державне соціальне страхування                      </t>
  </si>
  <si>
    <t>інші податки, збори та платежі (розшифрувати)</t>
  </si>
  <si>
    <t>Погашення податкового боргу, усього, у тому числі: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</si>
  <si>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</si>
  <si>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інші (штрафи, пені, неустойки) (розшифрувати)</t>
  </si>
  <si>
    <t xml:space="preserve">                                     (посада)</t>
  </si>
  <si>
    <t xml:space="preserve">                    (підпис)</t>
  </si>
  <si>
    <t>ІІІ. Рух грошових коштів (за прямим методом)</t>
  </si>
  <si>
    <t>Код рядка</t>
  </si>
  <si>
    <t>І. Рух коштів у результаті операційної діяльності</t>
  </si>
  <si>
    <t>Надходження грошових коштів від операційної діяльності</t>
  </si>
  <si>
    <t>Виручка від реалізації продукції (товарів, робіт, послуг)</t>
  </si>
  <si>
    <t>Повернення податків і зборів, у тому числі:</t>
  </si>
  <si>
    <t>податку на додану вартість</t>
  </si>
  <si>
    <t xml:space="preserve">Цільове фінансування, у тому числі: </t>
  </si>
  <si>
    <t>бюджетне фінансування</t>
  </si>
  <si>
    <t xml:space="preserve">інші надходження (розшифрувати) </t>
  </si>
  <si>
    <t>Надходження авансів від покупців і замовників</t>
  </si>
  <si>
    <t>Отримання коштів за короткостроковими зобов'язаннями, у тому числі:</t>
  </si>
  <si>
    <t>кредити</t>
  </si>
  <si>
    <t xml:space="preserve">позики </t>
  </si>
  <si>
    <t>облігації</t>
  </si>
  <si>
    <t xml:space="preserve">Інші надходження (розшифрувати) </t>
  </si>
  <si>
    <t>Витрачання грошових коштів від операційної діяльності</t>
  </si>
  <si>
    <t xml:space="preserve">Розрахунки за продукцію (товари, роботи та послуги) </t>
  </si>
  <si>
    <t xml:space="preserve">Розрахунки з оплати праці </t>
  </si>
  <si>
    <t>Повернення коштів за короткостроковими зобов'язаннями, у тому числі:</t>
  </si>
  <si>
    <t>Зобов’язання з податків, зборів та інших обов’язкових платежів, у тому числі:</t>
  </si>
  <si>
    <t>податок на додану вартість</t>
  </si>
  <si>
    <t>рентна плата</t>
  </si>
  <si>
    <t xml:space="preserve">інші зобов’язання з податків і зборів, у тому числі:
 </t>
  </si>
  <si>
    <t>3156/1</t>
  </si>
  <si>
    <t>3156/2</t>
  </si>
  <si>
    <t>інші платежі (розшифрувати)</t>
  </si>
  <si>
    <t>Повернення коштів до бюджету</t>
  </si>
  <si>
    <t>Інші витрачання (розшифрувати)</t>
  </si>
  <si>
    <t>Чистий рух коштів від операційної діяльності</t>
  </si>
  <si>
    <t>II. Рух коштів у результаті інвестиційної діяльності</t>
  </si>
  <si>
    <t>Надходження грошових коштів від інвестиційної діяльності</t>
  </si>
  <si>
    <t>Надходження від реалізації фінансових інвестицій, у тому числі:</t>
  </si>
  <si>
    <t xml:space="preserve">надходження від продажу акцій та облігацій </t>
  </si>
  <si>
    <t xml:space="preserve">Надходження від реалізації необоротних активів </t>
  </si>
  <si>
    <t>Надходження від отриманих відсотків</t>
  </si>
  <si>
    <t>Надходження дивідендів</t>
  </si>
  <si>
    <t>Надходження від деривативів</t>
  </si>
  <si>
    <t>Витрачання грошових коштів від інвестиційної діяльності</t>
  </si>
  <si>
    <t>Витрачання на придбання фінансових інвестицій, у тому числі:</t>
  </si>
  <si>
    <t xml:space="preserve">витрачання на придбання акцій та облігацій </t>
  </si>
  <si>
    <t xml:space="preserve">Витрачання на придбання необоротних активів, у тому числі: </t>
  </si>
  <si>
    <t xml:space="preserve">придбання (створення) основних засобів (розшифрувати) </t>
  </si>
  <si>
    <t xml:space="preserve">капітальне будівництво (розшифрувати) </t>
  </si>
  <si>
    <t xml:space="preserve">придбання (створення) нематеріальних активів (розшифрувати) </t>
  </si>
  <si>
    <t>інші необоротні активи (розшифрувати)</t>
  </si>
  <si>
    <t>Виплати за деривативами</t>
  </si>
  <si>
    <t>Інші платежі (розшифрувати)</t>
  </si>
  <si>
    <t>Чистий рух коштів від інвестиційної діяльності </t>
  </si>
  <si>
    <t>III. Рух коштів у результаті фінансової діяльності</t>
  </si>
  <si>
    <t xml:space="preserve">Надходження грошових коштів від фінансової діяльності  </t>
  </si>
  <si>
    <t>Надходження від власного капіталу</t>
  </si>
  <si>
    <t>Отримання коштів за довгостроковими зобов'язаннями, у тому числі:</t>
  </si>
  <si>
    <t>Витрачання грошових коштів від фінансової діяльності</t>
  </si>
  <si>
    <t>Витрачання на викуп власних акцій</t>
  </si>
  <si>
    <t>Повернення коштів за довгостроковими зобов'язаннями, у тому числі:</t>
  </si>
  <si>
    <t>Сплата дивідендів</t>
  </si>
  <si>
    <t>Витрачення на сплату відсотків</t>
  </si>
  <si>
    <t>Витрачення на сплату заборгованості з фінансової оренди</t>
  </si>
  <si>
    <t>Чистий рух коштів від фінансової діяльності </t>
  </si>
  <si>
    <t>Чистий рух грошових коштів за звітний період</t>
  </si>
  <si>
    <t>Залишок коштів на початок періоду</t>
  </si>
  <si>
    <t xml:space="preserve">Вплив зміни валютних курсів на залишок коштів </t>
  </si>
  <si>
    <t>Залишок коштів на кінець періоду</t>
  </si>
  <si>
    <t xml:space="preserve">IV. Капітальні інвестиції </t>
  </si>
  <si>
    <t>тис. грн (без ПДВ)</t>
  </si>
  <si>
    <t>Плановий
рік
(усього)</t>
  </si>
  <si>
    <t>Капітальні інвестиції, усього,
у тому числі:</t>
  </si>
  <si>
    <t>капітальне будівництво</t>
  </si>
  <si>
    <t>4010</t>
  </si>
  <si>
    <t>придбання (виготовлення) основних засобів</t>
  </si>
  <si>
    <t>придбання (виготовлення) інших необоротних матеріальних активів</t>
  </si>
  <si>
    <t xml:space="preserve">придбання (створення) нематеріальних активів </t>
  </si>
  <si>
    <t>модернізація, модифікація (добудова, дообладнання, реконструкція)
основних засобів</t>
  </si>
  <si>
    <t>капітальний ремонт</t>
  </si>
  <si>
    <t xml:space="preserve">          (підпис)</t>
  </si>
  <si>
    <t xml:space="preserve">      V. Інформація щодо отримання та повернення залучених коштів</t>
  </si>
  <si>
    <t>Зобов'язання</t>
  </si>
  <si>
    <t>Заборгованість за кредитами на початок ______ року</t>
  </si>
  <si>
    <t>План
із залучення коштів</t>
  </si>
  <si>
    <t>План з повернення коштів</t>
  </si>
  <si>
    <t>Заборгованість за кредитами на кінець
 ______ року</t>
  </si>
  <si>
    <t>у тому числі:</t>
  </si>
  <si>
    <t>сума основного боргу</t>
  </si>
  <si>
    <t>відсотки, нараховані протягом року</t>
  </si>
  <si>
    <t>відсотки сплачені</t>
  </si>
  <si>
    <t>курсові різниці (сума основного боргу)
(+/-)</t>
  </si>
  <si>
    <t>курсові різниці (відсотки)
(+/-)</t>
  </si>
  <si>
    <t>відсотки нараховані</t>
  </si>
  <si>
    <t>Довгострокові зобов'язання, усього,
у тому числі:</t>
  </si>
  <si>
    <t>Короткострокові зобов'язання, усього,
у тому числі:</t>
  </si>
  <si>
    <t>Інші фінансові зобов'язання, усього,
у тому числі:</t>
  </si>
  <si>
    <t>VІ. Джерела капітальних інвестицій</t>
  </si>
  <si>
    <t>№ з/п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</si>
  <si>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</si>
  <si>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</si>
  <si>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</si>
  <si>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</si>
  <si>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Інші джерела (розшифрувати)</t>
  </si>
  <si>
    <t>рік</t>
  </si>
  <si>
    <t>у тому числі за кварталами</t>
  </si>
  <si>
    <t xml:space="preserve">І </t>
  </si>
  <si>
    <t xml:space="preserve">ІІ </t>
  </si>
  <si>
    <t xml:space="preserve">ІІІ </t>
  </si>
  <si>
    <t>придбання (виготовлення) основних засобів  (розшифрувати)</t>
  </si>
  <si>
    <t xml:space="preserve">придбання (виготовлення) інших необоротних матеріальних активів </t>
  </si>
  <si>
    <t>придбання (створення) нематеріальних активів (розшифрувати про ліцензійне програмне забезпечення)</t>
  </si>
  <si>
    <t>модернізація, модифікація (добудова, дообладнання, реконструкція) (розшифрувати)</t>
  </si>
  <si>
    <t>Відсоток</t>
  </si>
  <si>
    <t>VІІ. Капітальне будівництво (рядок 4010 таблиці IV)</t>
  </si>
  <si>
    <t xml:space="preserve">Найменування об’єкта </t>
  </si>
  <si>
    <t>Рік початку                і закінчення будівництва</t>
  </si>
  <si>
    <t>Загальна кошторисна вартість</t>
  </si>
  <si>
    <t>Первісна балансова вартість введених потужностей на початок планового року</t>
  </si>
  <si>
    <t>Незавершене будівництво на початок планового року</t>
  </si>
  <si>
    <t>Плановий рік</t>
  </si>
  <si>
    <t>Інформація щодо проектно-кошторисної документації (стан розроблення, затвердження,                                     у разі затвердження зазначити суб'єкт управління, яким затверджено, та відповідний документ)</t>
  </si>
  <si>
    <t>Документ, яким затверджений титул будови,
із зазначенням суб'єкта управління, який його погодив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</si>
  <si>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</si>
  <si>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</si>
  <si>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</si>
  <si>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</si>
  <si>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</si>
  <si>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</si>
  <si>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>________________________________________________</t>
  </si>
  <si>
    <t xml:space="preserve">  (підпис)       </t>
  </si>
  <si>
    <t>045-98-41-170</t>
  </si>
  <si>
    <t>Комунальне підприємство "Боярське головне виробниче управління житлово-комунального господарства Боярської міської ради"</t>
  </si>
  <si>
    <t>-</t>
  </si>
  <si>
    <t>( -)</t>
  </si>
  <si>
    <t>(   - )</t>
  </si>
  <si>
    <t xml:space="preserve">комунальне підприємство </t>
  </si>
  <si>
    <t>КАМІНСЬКИЙ  Віктор</t>
  </si>
  <si>
    <t>(   )</t>
  </si>
  <si>
    <t xml:space="preserve">   Начальник КП "БГВУЖКГ"</t>
  </si>
  <si>
    <t>Віктор КАМІНСЬКИЙ</t>
  </si>
  <si>
    <t>Начальник КП "БГВУЖКГ"</t>
  </si>
  <si>
    <t>Віктор  КАМІНСЬКИЙ</t>
  </si>
  <si>
    <t>( )</t>
  </si>
  <si>
    <t>Начальник КП " БГВУЖКГ"</t>
  </si>
  <si>
    <t>постачання теплової енергії</t>
  </si>
  <si>
    <t>управління багатоквартирними будинками  та інші</t>
  </si>
  <si>
    <t xml:space="preserve"> Начальник КП "БГВУЖКГ"</t>
  </si>
  <si>
    <t>(  )</t>
  </si>
  <si>
    <t>м.Боярка,вул.Петра Сагайдачного,30, Фастівський район,Київська область</t>
  </si>
  <si>
    <t>м/б</t>
  </si>
  <si>
    <t>д/б  (різниця в тарифах по теплу )</t>
  </si>
  <si>
    <t xml:space="preserve"> </t>
  </si>
  <si>
    <t>Пояснювальна записка</t>
  </si>
  <si>
    <t>до фінансового плану  КП "БГВУЖКГ" Боярської міської ради</t>
  </si>
  <si>
    <t>1.Загальні відомості</t>
  </si>
  <si>
    <t xml:space="preserve">     Комунальне підприємство" Боярське головне виробниче управління житлово-</t>
  </si>
  <si>
    <t xml:space="preserve">комунального господарства" Боярської міської ради зареєстроване в Єдиному  </t>
  </si>
  <si>
    <t>державному реєстрі юридичних осіб 8 листопада 2006 року,яке утворене на базі</t>
  </si>
  <si>
    <t>відокремленої частини комунальної власності територіальної громади м.Боярки.</t>
  </si>
  <si>
    <t>Підприємство є юридичною особою.Здійснює свою діяльність на засадах повної</t>
  </si>
  <si>
    <t>господарської самостійності,госпрозрахунку, має розрахунковий рахунок в банку,</t>
  </si>
  <si>
    <t>відокремлене майно, самостійний баланс. Є платником податку на загальних</t>
  </si>
  <si>
    <t>умовах,є платником податку на додану вартість(ПДВ).</t>
  </si>
  <si>
    <t xml:space="preserve">     У своїй діяльності підприємство керується Конституцією України,законодавством</t>
  </si>
  <si>
    <t>України, відомчими та іншими нормативними актами,рішеннями міської ради та</t>
  </si>
  <si>
    <t>її виконавчого комітету,розпорядженнями міського голови а також Статутом.</t>
  </si>
  <si>
    <t xml:space="preserve">     Основними сферами діяльності підприємства є:</t>
  </si>
  <si>
    <t>а)виробництво, транспортування та постачання теплової енергії всім категоріям</t>
  </si>
  <si>
    <t>споживачів- населенню, бюджетним установам та організаціям  та іншим</t>
  </si>
  <si>
    <t>споживачам;</t>
  </si>
  <si>
    <t>б)послуги з управління житловими  будиками;</t>
  </si>
  <si>
    <t>в)організація  забезпечення належного рівня  та якості робіт (послуг) з благоусрою</t>
  </si>
  <si>
    <t>Боярської міської територіальної громади в т.р.:належного санітарного стану</t>
  </si>
  <si>
    <t>території громади, виконання комплексу робіт по обслуговуванню вуличного</t>
  </si>
  <si>
    <t>освітлення, по догляду і утриманню зелених насаджень, ослуговування  доріг</t>
  </si>
  <si>
    <t xml:space="preserve">громади а також необхідних  автотранспортних засобів (автомобілів, тракторів </t>
  </si>
  <si>
    <t>та іншої спецтехніки);</t>
  </si>
  <si>
    <t xml:space="preserve">      1.По теплопостачанню - КП "БГВУЖКГ" забезпечує  тепловою енергією населення</t>
  </si>
  <si>
    <t>(багатоквартирні будинки,гуртожитки),бюджетні установи та організації, а також</t>
  </si>
  <si>
    <t>Працює п"ять котелень- дві в м.Боярка, одна в с.Тарасівка,дві в с.Забір"я, а також топкова</t>
  </si>
  <si>
    <t xml:space="preserve">в м.Боярка, вул.І.Франка,104 (гуртожиток). Приєднане теплове </t>
  </si>
  <si>
    <t>навантаження складає 10,9806 Гкал/год на опалення:</t>
  </si>
  <si>
    <t>населення -10,6367 Гкал /год.</t>
  </si>
  <si>
    <t>бюджетні установи - 1,6367 Гкал/год.,</t>
  </si>
  <si>
    <t>інші споживачі - 0,3507 Гкал/год.,</t>
  </si>
  <si>
    <t xml:space="preserve">      Підприємство має цілісні майнові комплекси (котельні і теплові мережі).</t>
  </si>
  <si>
    <t xml:space="preserve">       Довжина теплових мереж   в двохтрубному вимірі  складає 13,8 км, з них 2,5 км </t>
  </si>
  <si>
    <t>знаходяться в аварійному стані і потребують заміни.</t>
  </si>
  <si>
    <t xml:space="preserve">   В котельнях встановлені газові водогрійні котли:</t>
  </si>
  <si>
    <t>Котельня "Космос" котли ТВГ-2 од.,</t>
  </si>
  <si>
    <t>потужність  8 Гкал/год кожного.Котельня на Соборності,49а - котли КВН-2,9Гс -4 одиниці,</t>
  </si>
  <si>
    <t>потужність  2,5 Гкал/год кожного.Котельня  в с.Тарасівка котли НІІСТУ-5- 2 одиниці,</t>
  </si>
  <si>
    <t>:</t>
  </si>
  <si>
    <t>котли КОЛВ-650 -2 одиницІ. Котли НІІСТУ-0,475 Гкал/год і котли КОЛВІ-0,65 Гкал/год.</t>
  </si>
  <si>
    <t>ІІ.Формування дохідної частини фінансового плану</t>
  </si>
  <si>
    <t>№ з-/п</t>
  </si>
  <si>
    <t>Найменування</t>
  </si>
  <si>
    <t>Одиниці</t>
  </si>
  <si>
    <t>Період</t>
  </si>
  <si>
    <t>Приріст +, або</t>
  </si>
  <si>
    <t>виміру</t>
  </si>
  <si>
    <t>зменшення -%</t>
  </si>
  <si>
    <t>факт</t>
  </si>
  <si>
    <t>план</t>
  </si>
  <si>
    <t>прогноз</t>
  </si>
  <si>
    <t>1.</t>
  </si>
  <si>
    <t>Відпуск теплової енергії,</t>
  </si>
  <si>
    <t>тис.Гкал</t>
  </si>
  <si>
    <t>всього, в т.р.</t>
  </si>
  <si>
    <t>населення</t>
  </si>
  <si>
    <t>бюджетним установам</t>
  </si>
  <si>
    <t>іншим споживачам</t>
  </si>
  <si>
    <t>Чистий дохід від реалізації</t>
  </si>
  <si>
    <t>2.</t>
  </si>
  <si>
    <t>теплової енергії</t>
  </si>
  <si>
    <t>тис.грн.</t>
  </si>
  <si>
    <t>Тис.Гкал</t>
  </si>
  <si>
    <t>Тариф</t>
  </si>
  <si>
    <t>Річний  дохід</t>
  </si>
  <si>
    <t>грн/Гкал</t>
  </si>
  <si>
    <t>тис.грн.(без ПДВ)</t>
  </si>
  <si>
    <t>без ПДВ</t>
  </si>
  <si>
    <t>населенню</t>
  </si>
  <si>
    <t>Найбільша складова тарифу -це витрати на газ-  39,21%.</t>
  </si>
  <si>
    <t>інше використання прибутку 1839,46 тис.грн.</t>
  </si>
  <si>
    <t>Відповідно до Мараторію... в цьому опалювальному сезоні знову будуть застосовуватись</t>
  </si>
  <si>
    <t>для населення тарифи 2018 року, а тому виникає різниця в тарифах,яку потрібно буде</t>
  </si>
  <si>
    <t xml:space="preserve">2.По наданню послуг з управління житловими будинками - КП "БГВУЖКГ",  як обслуговуюча </t>
  </si>
  <si>
    <t>компанія, з 1 квітня 2019 року обслуговує  118 житлових багатоквартирних будинків</t>
  </si>
  <si>
    <t>ІІІ.Формування витратної частини фінансового плану</t>
  </si>
  <si>
    <t xml:space="preserve">   Витратну частину фінансового плану  зформовано на підставі розрахунків фактичних витрат,</t>
  </si>
  <si>
    <t>які склалися в  базовому періоді та норм матеріальних витрат, затверджених  чинним</t>
  </si>
  <si>
    <t xml:space="preserve">                                        За структурою витрат  заплановано:</t>
  </si>
  <si>
    <t>ІУ. Очікувані фінансові результати</t>
  </si>
  <si>
    <t xml:space="preserve">                                                                                 </t>
  </si>
  <si>
    <t>Головний економіст                                              Г.І.Козакевич</t>
  </si>
  <si>
    <t>загальна площа яких складає   269180 кв.м</t>
  </si>
  <si>
    <t xml:space="preserve">  Витрати на виробництво теплової енергії  по собівартості складають 65706,41 тис.грн.</t>
  </si>
  <si>
    <t xml:space="preserve">   Плановий прибуток  складає 2628,26 тис.грн., в т.р. податок на прибуток 473,09 тис.грн.</t>
  </si>
  <si>
    <t>заборгованості за 2021 - 2025 роки),та фіндопомога з місцевого бюджету 23000,0тис.грн.</t>
  </si>
  <si>
    <r>
      <t>інші госпрозрахункові підприємства загальною оплювальною площею</t>
    </r>
    <r>
      <rPr>
        <b/>
        <sz val="12"/>
        <color theme="1"/>
        <rFont val="Calibri"/>
        <family val="2"/>
        <charset val="204"/>
        <scheme val="minor"/>
      </rPr>
      <t xml:space="preserve"> 144,3 </t>
    </r>
    <r>
      <rPr>
        <sz val="12"/>
        <rFont val="Arial Cyr"/>
        <charset val="204"/>
      </rPr>
      <t>тис.м2.</t>
    </r>
  </si>
  <si>
    <t>на  2027 рік</t>
  </si>
  <si>
    <t>Фактичний показник за  2025  минулий рік</t>
  </si>
  <si>
    <t>Плановий показник поточного 2026 року</t>
  </si>
  <si>
    <t>Фактичний показник поточного року за останній звітний період  І квартал 2026 р.</t>
  </si>
  <si>
    <t>Плановий  2027  рік</t>
  </si>
  <si>
    <t>()</t>
  </si>
  <si>
    <t>Факт минулого року 2025</t>
  </si>
  <si>
    <t>План поточного року 2026</t>
  </si>
  <si>
    <t>Плановий рік 2027
(усього)</t>
  </si>
  <si>
    <t>інші податки та збори (розшифрувати) військовий збір 5%</t>
  </si>
  <si>
    <t>на 2027 рік</t>
  </si>
  <si>
    <t>Плановий відпуск теплової енергії на 2027 рік.</t>
  </si>
  <si>
    <t>енергії, в порівнянні з фактичним відпуском в  2025 роком 13,249 тис.Гкал, тобто більше на</t>
  </si>
  <si>
    <t xml:space="preserve">   Плановий дохід від реалізації телової енергії на 2027 рік склав   71784,97тис.грн.</t>
  </si>
  <si>
    <t>Факт 2025
минулого року</t>
  </si>
  <si>
    <t>Плановий рік  2027
(усього)</t>
  </si>
  <si>
    <t>План
поточного року 2026 р</t>
  </si>
  <si>
    <t>Прогноз
на поточний
 рік 2026</t>
  </si>
  <si>
    <t>План реалізації теплової енергії  на 2027 рік,в т.р.</t>
  </si>
  <si>
    <t xml:space="preserve">   На 2027 рік підприємством заплановано відпустити споживачам 18,368 тис.Гкал теплової</t>
  </si>
  <si>
    <t>відшкодовувати з державного та місцевого бюджетів.   На 2027 рік заплановано</t>
  </si>
  <si>
    <t>відшкодування різниці в тарифах  з державного бюджету 79233,99 тис.грн ( з врахуванням</t>
  </si>
  <si>
    <t xml:space="preserve">Чистий дохід від надання таких послуг в  рік складають  47510,76 тис.грн. </t>
  </si>
  <si>
    <t>законодавством. Загальна сума витрат планується  на рівні 220035,98 тис.грн.,з них собівартість</t>
  </si>
  <si>
    <t xml:space="preserve"> реалізації  робіт і послуг -209440,1 тис.грн, адміністративні витрати -5209,1 тис.грн. та</t>
  </si>
  <si>
    <t>витрати на збут-5386,78 тис.грн.,інші операційні витрати-29300,0 тис.грн.</t>
  </si>
  <si>
    <t>витрати на енергоносії -42982,38 тис.грн</t>
  </si>
  <si>
    <t>відрахування на соціальні заходи -20877,12 тис.грн.</t>
  </si>
  <si>
    <t>матеріальні витрати -26913,70 тис.грн.</t>
  </si>
  <si>
    <t>амортизація -32007,87 тис.грн.</t>
  </si>
  <si>
    <t>заробітна  плата-94896,0  тис. грн.</t>
  </si>
  <si>
    <t>інші операційні витрати- 2358,91 тис.грн.</t>
  </si>
  <si>
    <t xml:space="preserve">  Валовий  прибуток/збиток від реалізації робі та послуг планується в сумі 90115,0тис.грн.</t>
  </si>
  <si>
    <t xml:space="preserve"> ( з врахуванням планової різниці в тарифах по теплопостачанню). Збиток по теплопостачанню  </t>
  </si>
  <si>
    <t>виник через Мораторій на тарифи для населення, в зв"язку з військовим станом в Україні.</t>
  </si>
  <si>
    <t>розрахунками ,згідно навантажень і планової температури зовнішнього повітря, відповідно КТМ.</t>
  </si>
  <si>
    <t xml:space="preserve">5,119 тис.Гкал. Збільшення реалізації теплової енергії сталося в зв"язку з плановими  </t>
  </si>
  <si>
    <t>Фінансовий результат від звичайної діяльності до опродаткування  збиток 7423 тис.грн.</t>
  </si>
  <si>
    <t>Факт минулого року  2025</t>
  </si>
  <si>
    <t>Прогноз
на поточний рік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</si>
</sst>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.00_₴_-;\-* #,##0.00_₴_-;_-* &quot;-&quot;??_₴_-;_-@_-"/>
    <numFmt numFmtId="168" formatCode="#,##0&quot;р.&quot;;[Red]\-#,##0&quot;р.&quot;"/>
    <numFmt numFmtId="169" formatCode="#,##0.00&quot;р.&quot;;\-#,##0.00&quot;р.&quot;"/>
    <numFmt numFmtId="170" formatCode="_-* #,##0.00_р_._-;\-* #,##0.00_р_._-;_-* &quot;-&quot;??_р_._-;_-@_-"/>
    <numFmt numFmtId="171" formatCode="_-* #,##0.00\ _г_р_н_._-;\-* #,##0.00\ _г_р_н_._-;_-* &quot;-&quot;??\ _г_р_н_._-;_-@_-"/>
    <numFmt numFmtId="172" formatCode="0.0"/>
    <numFmt numFmtId="173" formatCode="#,##0.0"/>
    <numFmt numFmtId="174" formatCode="###\ ##0.000"/>
    <numFmt numFmtId="175" formatCode="#,##0.0_ ;[Red]\-#,##0.0\ "/>
    <numFmt numFmtId="176" formatCode="0.0;\(0.0\);\ ;\-"/>
    <numFmt numFmtId="177" formatCode="_(* #,##0.0_);_(* \(#,##0.0\);_(* &quot;-&quot;??_);_(@_)"/>
    <numFmt numFmtId="178" formatCode="_(* #,##0_);_(* \(#,##0\);_(* &quot;-&quot;??_);_(@_)"/>
    <numFmt numFmtId="179" formatCode="#,##0;\(#,##0\)"/>
    <numFmt numFmtId="180" formatCode="0.0000"/>
    <numFmt numFmtId="181" formatCode="0.00000"/>
  </numFmts>
  <fonts count="86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Arial Cyr"/>
      <family val="2"/>
      <charset val="204"/>
    </font>
    <font>
      <b/>
      <sz val="12"/>
      <name val="Arial"/>
      <family val="2"/>
      <charset val="204"/>
    </font>
    <font>
      <sz val="10"/>
      <name val="FreeSet"/>
      <family val="2"/>
    </font>
    <font>
      <u/>
      <sz val="10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b/>
      <sz val="10"/>
      <name val="Arial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0"/>
      <name val="Arial Cyr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8"/>
      <color theme="3" tint="-0.249977111117893"/>
      <name val="Times New Roman"/>
      <family val="1"/>
      <charset val="204"/>
    </font>
    <font>
      <b/>
      <sz val="18"/>
      <color theme="7" tint="-0.249977111117893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Arial Cyr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name val="Arial Cyr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51">
    <xf numFmtId="0" fontId="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9" fillId="2" borderId="0" applyNumberFormat="0" applyBorder="0" applyAlignment="0" applyProtection="0"/>
    <xf numFmtId="0" fontId="1" fillId="2" borderId="0" applyNumberFormat="0" applyBorder="0" applyAlignment="0" applyProtection="0"/>
    <xf numFmtId="0" fontId="29" fillId="3" borderId="0" applyNumberFormat="0" applyBorder="0" applyAlignment="0" applyProtection="0"/>
    <xf numFmtId="0" fontId="1" fillId="3" borderId="0" applyNumberFormat="0" applyBorder="0" applyAlignment="0" applyProtection="0"/>
    <xf numFmtId="0" fontId="29" fillId="4" borderId="0" applyNumberFormat="0" applyBorder="0" applyAlignment="0" applyProtection="0"/>
    <xf numFmtId="0" fontId="1" fillId="4" borderId="0" applyNumberFormat="0" applyBorder="0" applyAlignment="0" applyProtection="0"/>
    <xf numFmtId="0" fontId="29" fillId="5" borderId="0" applyNumberFormat="0" applyBorder="0" applyAlignment="0" applyProtection="0"/>
    <xf numFmtId="0" fontId="1" fillId="5" borderId="0" applyNumberFormat="0" applyBorder="0" applyAlignment="0" applyProtection="0"/>
    <xf numFmtId="0" fontId="29" fillId="6" borderId="0" applyNumberFormat="0" applyBorder="0" applyAlignment="0" applyProtection="0"/>
    <xf numFmtId="0" fontId="1" fillId="6" borderId="0" applyNumberFormat="0" applyBorder="0" applyAlignment="0" applyProtection="0"/>
    <xf numFmtId="0" fontId="29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9" fillId="8" borderId="0" applyNumberFormat="0" applyBorder="0" applyAlignment="0" applyProtection="0"/>
    <xf numFmtId="0" fontId="1" fillId="8" borderId="0" applyNumberFormat="0" applyBorder="0" applyAlignment="0" applyProtection="0"/>
    <xf numFmtId="0" fontId="29" fillId="9" borderId="0" applyNumberFormat="0" applyBorder="0" applyAlignment="0" applyProtection="0"/>
    <xf numFmtId="0" fontId="1" fillId="9" borderId="0" applyNumberFormat="0" applyBorder="0" applyAlignment="0" applyProtection="0"/>
    <xf numFmtId="0" fontId="29" fillId="10" borderId="0" applyNumberFormat="0" applyBorder="0" applyAlignment="0" applyProtection="0"/>
    <xf numFmtId="0" fontId="1" fillId="10" borderId="0" applyNumberFormat="0" applyBorder="0" applyAlignment="0" applyProtection="0"/>
    <xf numFmtId="0" fontId="29" fillId="5" borderId="0" applyNumberFormat="0" applyBorder="0" applyAlignment="0" applyProtection="0"/>
    <xf numFmtId="0" fontId="1" fillId="5" borderId="0" applyNumberFormat="0" applyBorder="0" applyAlignment="0" applyProtection="0"/>
    <xf numFmtId="0" fontId="29" fillId="8" borderId="0" applyNumberFormat="0" applyBorder="0" applyAlignment="0" applyProtection="0"/>
    <xf numFmtId="0" fontId="1" fillId="8" borderId="0" applyNumberFormat="0" applyBorder="0" applyAlignment="0" applyProtection="0"/>
    <xf numFmtId="0" fontId="29" fillId="11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30" fillId="12" borderId="0" applyNumberFormat="0" applyBorder="0" applyAlignment="0" applyProtection="0"/>
    <xf numFmtId="0" fontId="12" fillId="12" borderId="0" applyNumberFormat="0" applyBorder="0" applyAlignment="0" applyProtection="0"/>
    <xf numFmtId="0" fontId="30" fillId="9" borderId="0" applyNumberFormat="0" applyBorder="0" applyAlignment="0" applyProtection="0"/>
    <xf numFmtId="0" fontId="12" fillId="9" borderId="0" applyNumberFormat="0" applyBorder="0" applyAlignment="0" applyProtection="0"/>
    <xf numFmtId="0" fontId="30" fillId="10" borderId="0" applyNumberFormat="0" applyBorder="0" applyAlignment="0" applyProtection="0"/>
    <xf numFmtId="0" fontId="12" fillId="10" borderId="0" applyNumberFormat="0" applyBorder="0" applyAlignment="0" applyProtection="0"/>
    <xf numFmtId="0" fontId="30" fillId="13" borderId="0" applyNumberFormat="0" applyBorder="0" applyAlignment="0" applyProtection="0"/>
    <xf numFmtId="0" fontId="12" fillId="13" borderId="0" applyNumberFormat="0" applyBorder="0" applyAlignment="0" applyProtection="0"/>
    <xf numFmtId="0" fontId="30" fillId="14" borderId="0" applyNumberFormat="0" applyBorder="0" applyAlignment="0" applyProtection="0"/>
    <xf numFmtId="0" fontId="12" fillId="14" borderId="0" applyNumberFormat="0" applyBorder="0" applyAlignment="0" applyProtection="0"/>
    <xf numFmtId="0" fontId="30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3" fillId="3" borderId="0" applyNumberFormat="0" applyBorder="0" applyAlignment="0" applyProtection="0"/>
    <xf numFmtId="0" fontId="15" fillId="20" borderId="1" applyNumberFormat="0" applyAlignment="0" applyProtection="0"/>
    <xf numFmtId="0" fontId="20" fillId="21" borderId="2" applyNumberFormat="0" applyAlignment="0" applyProtection="0"/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0" fontId="24" fillId="0" borderId="0" applyNumberFormat="0" applyFill="0" applyBorder="0" applyAlignment="0" applyProtection="0"/>
    <xf numFmtId="174" fontId="32" fillId="0" borderId="0" applyAlignment="0">
      <alignment wrapText="1"/>
    </xf>
    <xf numFmtId="0" fontId="27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34" fillId="22" borderId="7">
      <alignment horizontal="left" vertical="center"/>
      <protection locked="0"/>
    </xf>
    <xf numFmtId="49" fontId="34" fillId="22" borderId="7">
      <alignment horizontal="left" vertical="center"/>
    </xf>
    <xf numFmtId="4" fontId="34" fillId="22" borderId="7">
      <alignment horizontal="right" vertical="center"/>
      <protection locked="0"/>
    </xf>
    <xf numFmtId="4" fontId="34" fillId="22" borderId="7">
      <alignment horizontal="right" vertical="center"/>
    </xf>
    <xf numFmtId="4" fontId="35" fillId="22" borderId="7">
      <alignment horizontal="right" vertical="center"/>
      <protection locked="0"/>
    </xf>
    <xf numFmtId="49" fontId="36" fillId="22" borderId="3">
      <alignment horizontal="left" vertical="center"/>
      <protection locked="0"/>
    </xf>
    <xf numFmtId="49" fontId="36" fillId="22" borderId="3">
      <alignment horizontal="left" vertical="center"/>
    </xf>
    <xf numFmtId="49" fontId="37" fillId="22" borderId="3">
      <alignment horizontal="left" vertical="center"/>
      <protection locked="0"/>
    </xf>
    <xf numFmtId="49" fontId="37" fillId="22" borderId="3">
      <alignment horizontal="left" vertical="center"/>
    </xf>
    <xf numFmtId="4" fontId="36" fillId="22" borderId="3">
      <alignment horizontal="right" vertical="center"/>
      <protection locked="0"/>
    </xf>
    <xf numFmtId="4" fontId="36" fillId="22" borderId="3">
      <alignment horizontal="right" vertical="center"/>
    </xf>
    <xf numFmtId="4" fontId="38" fillId="22" borderId="3">
      <alignment horizontal="right" vertical="center"/>
      <protection locked="0"/>
    </xf>
    <xf numFmtId="49" fontId="31" fillId="22" borderId="3">
      <alignment horizontal="left" vertical="center"/>
      <protection locked="0"/>
    </xf>
    <xf numFmtId="49" fontId="31" fillId="22" borderId="3">
      <alignment horizontal="left" vertical="center"/>
      <protection locked="0"/>
    </xf>
    <xf numFmtId="49" fontId="31" fillId="22" borderId="3">
      <alignment horizontal="left" vertical="center"/>
    </xf>
    <xf numFmtId="49" fontId="31" fillId="22" borderId="3">
      <alignment horizontal="left" vertical="center"/>
    </xf>
    <xf numFmtId="49" fontId="35" fillId="22" borderId="3">
      <alignment horizontal="left" vertical="center"/>
      <protection locked="0"/>
    </xf>
    <xf numFmtId="49" fontId="35" fillId="22" borderId="3">
      <alignment horizontal="left" vertical="center"/>
    </xf>
    <xf numFmtId="4" fontId="31" fillId="22" borderId="3">
      <alignment horizontal="right" vertical="center"/>
      <protection locked="0"/>
    </xf>
    <xf numFmtId="4" fontId="31" fillId="22" borderId="3">
      <alignment horizontal="right" vertical="center"/>
      <protection locked="0"/>
    </xf>
    <xf numFmtId="4" fontId="31" fillId="22" borderId="3">
      <alignment horizontal="right" vertical="center"/>
    </xf>
    <xf numFmtId="4" fontId="31" fillId="22" borderId="3">
      <alignment horizontal="right" vertical="center"/>
    </xf>
    <xf numFmtId="4" fontId="35" fillId="22" borderId="3">
      <alignment horizontal="right" vertical="center"/>
      <protection locked="0"/>
    </xf>
    <xf numFmtId="49" fontId="39" fillId="22" borderId="3">
      <alignment horizontal="left" vertical="center"/>
      <protection locked="0"/>
    </xf>
    <xf numFmtId="49" fontId="39" fillId="22" borderId="3">
      <alignment horizontal="left" vertical="center"/>
    </xf>
    <xf numFmtId="49" fontId="40" fillId="22" borderId="3">
      <alignment horizontal="left" vertical="center"/>
      <protection locked="0"/>
    </xf>
    <xf numFmtId="49" fontId="40" fillId="22" borderId="3">
      <alignment horizontal="left" vertical="center"/>
    </xf>
    <xf numFmtId="4" fontId="39" fillId="22" borderId="3">
      <alignment horizontal="right" vertical="center"/>
      <protection locked="0"/>
    </xf>
    <xf numFmtId="4" fontId="39" fillId="22" borderId="3">
      <alignment horizontal="right" vertical="center"/>
    </xf>
    <xf numFmtId="4" fontId="41" fillId="22" borderId="3">
      <alignment horizontal="right" vertical="center"/>
      <protection locked="0"/>
    </xf>
    <xf numFmtId="49" fontId="42" fillId="0" borderId="3">
      <alignment horizontal="left" vertical="center"/>
      <protection locked="0"/>
    </xf>
    <xf numFmtId="49" fontId="42" fillId="0" borderId="3">
      <alignment horizontal="left" vertical="center"/>
    </xf>
    <xf numFmtId="49" fontId="43" fillId="0" borderId="3">
      <alignment horizontal="left" vertical="center"/>
      <protection locked="0"/>
    </xf>
    <xf numFmtId="49" fontId="43" fillId="0" borderId="3">
      <alignment horizontal="left" vertical="center"/>
    </xf>
    <xf numFmtId="4" fontId="42" fillId="0" borderId="3">
      <alignment horizontal="right" vertical="center"/>
      <protection locked="0"/>
    </xf>
    <xf numFmtId="4" fontId="42" fillId="0" borderId="3">
      <alignment horizontal="right" vertical="center"/>
    </xf>
    <xf numFmtId="4" fontId="43" fillId="0" borderId="3">
      <alignment horizontal="right" vertical="center"/>
      <protection locked="0"/>
    </xf>
    <xf numFmtId="49" fontId="44" fillId="0" borderId="3">
      <alignment horizontal="left" vertical="center"/>
      <protection locked="0"/>
    </xf>
    <xf numFmtId="49" fontId="44" fillId="0" borderId="3">
      <alignment horizontal="left" vertical="center"/>
    </xf>
    <xf numFmtId="49" fontId="45" fillId="0" borderId="3">
      <alignment horizontal="left" vertical="center"/>
      <protection locked="0"/>
    </xf>
    <xf numFmtId="49" fontId="45" fillId="0" borderId="3">
      <alignment horizontal="left" vertical="center"/>
    </xf>
    <xf numFmtId="4" fontId="44" fillId="0" borderId="3">
      <alignment horizontal="right" vertical="center"/>
      <protection locked="0"/>
    </xf>
    <xf numFmtId="4" fontId="44" fillId="0" borderId="3">
      <alignment horizontal="right" vertical="center"/>
    </xf>
    <xf numFmtId="49" fontId="42" fillId="0" borderId="3">
      <alignment horizontal="left" vertical="center"/>
      <protection locked="0"/>
    </xf>
    <xf numFmtId="49" fontId="43" fillId="0" borderId="3">
      <alignment horizontal="left" vertical="center"/>
      <protection locked="0"/>
    </xf>
    <xf numFmtId="4" fontId="42" fillId="0" borderId="3">
      <alignment horizontal="right" vertical="center"/>
      <protection locked="0"/>
    </xf>
    <xf numFmtId="0" fontId="25" fillId="0" borderId="8" applyNumberFormat="0" applyFill="0" applyAlignment="0" applyProtection="0"/>
    <xf numFmtId="0" fontId="22" fillId="23" borderId="0" applyNumberFormat="0" applyBorder="0" applyAlignment="0" applyProtection="0"/>
    <xf numFmtId="0" fontId="10" fillId="0" borderId="0"/>
    <xf numFmtId="0" fontId="10" fillId="24" borderId="0" applyNumberFormat="0" applyFill="0" applyAlignment="0">
      <alignment horizontal="center"/>
      <protection locked="0"/>
    </xf>
    <xf numFmtId="0" fontId="2" fillId="25" borderId="9" applyNumberFormat="0" applyFont="0" applyAlignment="0" applyProtection="0"/>
    <xf numFmtId="4" fontId="46" fillId="26" borderId="3">
      <alignment horizontal="right" vertical="center"/>
      <protection locked="0"/>
    </xf>
    <xf numFmtId="4" fontId="46" fillId="27" borderId="3">
      <alignment horizontal="right" vertical="center"/>
      <protection locked="0"/>
    </xf>
    <xf numFmtId="4" fontId="46" fillId="28" borderId="3">
      <alignment horizontal="right" vertical="center"/>
      <protection locked="0"/>
    </xf>
    <xf numFmtId="0" fontId="14" fillId="20" borderId="10" applyNumberFormat="0" applyAlignment="0" applyProtection="0"/>
    <xf numFmtId="49" fontId="31" fillId="0" borderId="3">
      <alignment horizontal="left" vertical="center" wrapText="1"/>
      <protection locked="0"/>
    </xf>
    <xf numFmtId="49" fontId="31" fillId="0" borderId="3">
      <alignment horizontal="left" vertical="center" wrapText="1"/>
      <protection locked="0"/>
    </xf>
    <xf numFmtId="0" fontId="21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30" fillId="16" borderId="0" applyNumberFormat="0" applyBorder="0" applyAlignment="0" applyProtection="0"/>
    <xf numFmtId="0" fontId="12" fillId="16" borderId="0" applyNumberFormat="0" applyBorder="0" applyAlignment="0" applyProtection="0"/>
    <xf numFmtId="0" fontId="30" fillId="17" borderId="0" applyNumberFormat="0" applyBorder="0" applyAlignment="0" applyProtection="0"/>
    <xf numFmtId="0" fontId="12" fillId="17" borderId="0" applyNumberFormat="0" applyBorder="0" applyAlignment="0" applyProtection="0"/>
    <xf numFmtId="0" fontId="30" fillId="18" borderId="0" applyNumberFormat="0" applyBorder="0" applyAlignment="0" applyProtection="0"/>
    <xf numFmtId="0" fontId="12" fillId="18" borderId="0" applyNumberFormat="0" applyBorder="0" applyAlignment="0" applyProtection="0"/>
    <xf numFmtId="0" fontId="30" fillId="13" borderId="0" applyNumberFormat="0" applyBorder="0" applyAlignment="0" applyProtection="0"/>
    <xf numFmtId="0" fontId="12" fillId="13" borderId="0" applyNumberFormat="0" applyBorder="0" applyAlignment="0" applyProtection="0"/>
    <xf numFmtId="0" fontId="30" fillId="14" borderId="0" applyNumberFormat="0" applyBorder="0" applyAlignment="0" applyProtection="0"/>
    <xf numFmtId="0" fontId="12" fillId="14" borderId="0" applyNumberFormat="0" applyBorder="0" applyAlignment="0" applyProtection="0"/>
    <xf numFmtId="0" fontId="30" fillId="19" borderId="0" applyNumberFormat="0" applyBorder="0" applyAlignment="0" applyProtection="0"/>
    <xf numFmtId="0" fontId="12" fillId="19" borderId="0" applyNumberFormat="0" applyBorder="0" applyAlignment="0" applyProtection="0"/>
    <xf numFmtId="0" fontId="47" fillId="7" borderId="1" applyNumberFormat="0" applyAlignment="0" applyProtection="0"/>
    <xf numFmtId="0" fontId="13" fillId="7" borderId="1" applyNumberFormat="0" applyAlignment="0" applyProtection="0"/>
    <xf numFmtId="0" fontId="48" fillId="20" borderId="10" applyNumberFormat="0" applyAlignment="0" applyProtection="0"/>
    <xf numFmtId="0" fontId="14" fillId="20" borderId="10" applyNumberFormat="0" applyAlignment="0" applyProtection="0"/>
    <xf numFmtId="0" fontId="49" fillId="20" borderId="1" applyNumberFormat="0" applyAlignment="0" applyProtection="0"/>
    <xf numFmtId="0" fontId="15" fillId="20" borderId="1" applyNumberFormat="0" applyAlignment="0" applyProtection="0"/>
    <xf numFmtId="165" fontId="10" fillId="0" borderId="0" applyFont="0" applyFill="0" applyBorder="0" applyAlignment="0" applyProtection="0"/>
    <xf numFmtId="0" fontId="50" fillId="0" borderId="4" applyNumberFormat="0" applyFill="0" applyAlignment="0" applyProtection="0"/>
    <xf numFmtId="0" fontId="16" fillId="0" borderId="4" applyNumberFormat="0" applyFill="0" applyAlignment="0" applyProtection="0"/>
    <xf numFmtId="0" fontId="51" fillId="0" borderId="5" applyNumberFormat="0" applyFill="0" applyAlignment="0" applyProtection="0"/>
    <xf numFmtId="0" fontId="17" fillId="0" borderId="5" applyNumberFormat="0" applyFill="0" applyAlignment="0" applyProtection="0"/>
    <xf numFmtId="0" fontId="52" fillId="0" borderId="6" applyNumberFormat="0" applyFill="0" applyAlignment="0" applyProtection="0"/>
    <xf numFmtId="0" fontId="18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3" fillId="0" borderId="11" applyNumberFormat="0" applyFill="0" applyAlignment="0" applyProtection="0"/>
    <xf numFmtId="0" fontId="19" fillId="0" borderId="11" applyNumberFormat="0" applyFill="0" applyAlignment="0" applyProtection="0"/>
    <xf numFmtId="0" fontId="54" fillId="21" borderId="2" applyNumberFormat="0" applyAlignment="0" applyProtection="0"/>
    <xf numFmtId="0" fontId="20" fillId="21" borderId="2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5" fillId="23" borderId="0" applyNumberFormat="0" applyBorder="0" applyAlignment="0" applyProtection="0"/>
    <xf numFmtId="0" fontId="2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" fillId="0" borderId="0"/>
    <xf numFmtId="0" fontId="71" fillId="0" borderId="0"/>
    <xf numFmtId="0" fontId="10" fillId="0" borderId="0"/>
    <xf numFmtId="0" fontId="2" fillId="0" borderId="0"/>
    <xf numFmtId="0" fontId="10" fillId="0" borderId="0"/>
    <xf numFmtId="0" fontId="10" fillId="0" borderId="0" applyNumberFormat="0" applyFont="0" applyFill="0" applyBorder="0" applyAlignment="0" applyProtection="0">
      <alignment vertical="top"/>
    </xf>
    <xf numFmtId="0" fontId="10" fillId="0" borderId="0" applyNumberFormat="0" applyFont="0" applyFill="0" applyBorder="0" applyAlignment="0" applyProtection="0">
      <alignment vertical="top"/>
    </xf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56" fillId="3" borderId="0" applyNumberFormat="0" applyBorder="0" applyAlignment="0" applyProtection="0"/>
    <xf numFmtId="0" fontId="23" fillId="3" borderId="0" applyNumberFormat="0" applyBorder="0" applyAlignment="0" applyProtection="0"/>
    <xf numFmtId="0" fontId="5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8" fillId="25" borderId="9" applyNumberFormat="0" applyFont="0" applyAlignment="0" applyProtection="0"/>
    <xf numFmtId="0" fontId="10" fillId="25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0" borderId="8" applyNumberFormat="0" applyFill="0" applyAlignment="0" applyProtection="0"/>
    <xf numFmtId="0" fontId="25" fillId="0" borderId="8" applyNumberFormat="0" applyFill="0" applyAlignment="0" applyProtection="0"/>
    <xf numFmtId="0" fontId="28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4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63" fillId="4" borderId="0" applyNumberFormat="0" applyBorder="0" applyAlignment="0" applyProtection="0"/>
    <xf numFmtId="0" fontId="27" fillId="4" borderId="0" applyNumberFormat="0" applyBorder="0" applyAlignment="0" applyProtection="0"/>
    <xf numFmtId="176" fontId="64" fillId="22" borderId="12" applyFill="0" applyBorder="0">
      <alignment horizontal="center" vertical="center" wrapText="1"/>
      <protection locked="0"/>
    </xf>
    <xf numFmtId="174" fontId="65" fillId="0" borderId="0">
      <alignment wrapText="1"/>
    </xf>
    <xf numFmtId="174" fontId="32" fillId="0" borderId="0">
      <alignment wrapText="1"/>
    </xf>
  </cellStyleXfs>
  <cellXfs count="395">
    <xf numFmtId="0" fontId="0" fillId="0" borderId="0" xfId="0"/>
    <xf numFmtId="0" fontId="5" fillId="0" borderId="0" xfId="0" quotePrefix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quotePrefix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quotePrefix="1" applyFont="1" applyFill="1" applyBorder="1" applyAlignment="1">
      <alignment horizontal="center" vertical="center"/>
    </xf>
    <xf numFmtId="173" fontId="5" fillId="0" borderId="3" xfId="0" applyNumberFormat="1" applyFont="1" applyFill="1" applyBorder="1" applyAlignment="1">
      <alignment horizontal="center" vertical="center" wrapText="1"/>
    </xf>
    <xf numFmtId="173" fontId="6" fillId="0" borderId="0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vertical="center" wrapText="1"/>
    </xf>
    <xf numFmtId="0" fontId="5" fillId="0" borderId="3" xfId="243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3" xfId="243" applyFont="1" applyFill="1" applyBorder="1" applyAlignment="1">
      <alignment horizontal="center" vertical="center"/>
    </xf>
    <xf numFmtId="173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173" fontId="4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3" xfId="180" applyFont="1" applyFill="1" applyBorder="1" applyAlignment="1">
      <alignment vertical="center" wrapText="1"/>
      <protection locked="0"/>
    </xf>
    <xf numFmtId="0" fontId="4" fillId="0" borderId="3" xfId="180" applyFont="1" applyFill="1" applyBorder="1" applyAlignment="1">
      <alignment vertical="center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8" fillId="0" borderId="1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164" fontId="5" fillId="29" borderId="3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 applyProtection="1">
      <alignment horizontal="left" vertical="center" wrapText="1"/>
      <protection locked="0"/>
    </xf>
    <xf numFmtId="0" fontId="5" fillId="0" borderId="14" xfId="0" applyFont="1" applyFill="1" applyBorder="1" applyAlignment="1" applyProtection="1">
      <alignment horizontal="left" vertical="center" wrapText="1"/>
      <protection locked="0"/>
    </xf>
    <xf numFmtId="0" fontId="5" fillId="0" borderId="15" xfId="0" applyFont="1" applyFill="1" applyBorder="1" applyAlignment="1" applyProtection="1">
      <alignment horizontal="left" vertical="center" wrapText="1"/>
      <protection locked="0"/>
    </xf>
    <xf numFmtId="49" fontId="5" fillId="0" borderId="3" xfId="0" applyNumberFormat="1" applyFont="1" applyFill="1" applyBorder="1" applyAlignment="1">
      <alignment horizontal="center" vertical="center"/>
    </xf>
    <xf numFmtId="0" fontId="4" fillId="0" borderId="3" xfId="243" applyFont="1" applyFill="1" applyBorder="1" applyAlignment="1">
      <alignment horizontal="center" vertical="center"/>
    </xf>
    <xf numFmtId="173" fontId="4" fillId="0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27" borderId="3" xfId="0" applyNumberFormat="1" applyFont="1" applyFill="1" applyBorder="1" applyAlignment="1">
      <alignment horizontal="center" vertical="center" wrapText="1"/>
    </xf>
    <xf numFmtId="164" fontId="5" fillId="27" borderId="3" xfId="0" applyNumberFormat="1" applyFont="1" applyFill="1" applyBorder="1" applyAlignment="1">
      <alignment horizontal="center" vertical="center" wrapText="1"/>
    </xf>
    <xf numFmtId="164" fontId="4" fillId="29" borderId="3" xfId="0" applyNumberFormat="1" applyFont="1" applyFill="1" applyBorder="1" applyAlignment="1">
      <alignment horizontal="center" vertical="center" wrapText="1"/>
    </xf>
    <xf numFmtId="164" fontId="5" fillId="30" borderId="3" xfId="0" applyNumberFormat="1" applyFont="1" applyFill="1" applyBorder="1" applyAlignment="1">
      <alignment horizontal="center" vertical="center" wrapText="1"/>
    </xf>
    <xf numFmtId="0" fontId="72" fillId="0" borderId="0" xfId="0" applyFont="1" applyFill="1" applyBorder="1" applyAlignment="1">
      <alignment vertical="center"/>
    </xf>
    <xf numFmtId="0" fontId="72" fillId="0" borderId="0" xfId="0" applyFont="1" applyFill="1" applyBorder="1" applyAlignment="1">
      <alignment horizontal="right" vertical="center"/>
    </xf>
    <xf numFmtId="0" fontId="72" fillId="0" borderId="0" xfId="0" applyFont="1" applyFill="1" applyBorder="1" applyAlignment="1">
      <alignment horizontal="center" vertical="center"/>
    </xf>
    <xf numFmtId="0" fontId="72" fillId="0" borderId="3" xfId="0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3" xfId="180" applyFont="1" applyFill="1" applyBorder="1" applyAlignment="1">
      <alignment horizontal="center" vertical="center" wrapText="1"/>
      <protection locked="0"/>
    </xf>
    <xf numFmtId="0" fontId="4" fillId="30" borderId="3" xfId="0" applyFont="1" applyFill="1" applyBorder="1" applyAlignment="1">
      <alignment horizontal="center" vertical="center"/>
    </xf>
    <xf numFmtId="164" fontId="4" fillId="30" borderId="3" xfId="0" applyNumberFormat="1" applyFont="1" applyFill="1" applyBorder="1" applyAlignment="1">
      <alignment horizontal="center" vertical="center" wrapText="1"/>
    </xf>
    <xf numFmtId="0" fontId="67" fillId="0" borderId="0" xfId="0" applyFont="1" applyFill="1" applyBorder="1" applyAlignment="1">
      <alignment vertical="center"/>
    </xf>
    <xf numFmtId="0" fontId="4" fillId="30" borderId="3" xfId="243" applyFont="1" applyFill="1" applyBorder="1" applyAlignment="1">
      <alignment horizontal="left" vertical="center" wrapText="1"/>
    </xf>
    <xf numFmtId="0" fontId="5" fillId="30" borderId="3" xfId="0" applyFont="1" applyFill="1" applyBorder="1" applyAlignment="1">
      <alignment horizontal="left" vertical="center" wrapText="1"/>
    </xf>
    <xf numFmtId="0" fontId="5" fillId="30" borderId="3" xfId="243" applyFont="1" applyFill="1" applyBorder="1" applyAlignment="1">
      <alignment horizontal="left" vertical="center" wrapText="1"/>
    </xf>
    <xf numFmtId="173" fontId="5" fillId="30" borderId="3" xfId="0" applyNumberFormat="1" applyFont="1" applyFill="1" applyBorder="1" applyAlignment="1">
      <alignment horizontal="center" vertical="center" wrapText="1"/>
    </xf>
    <xf numFmtId="0" fontId="5" fillId="0" borderId="0" xfId="243" applyFont="1" applyFill="1" applyBorder="1" applyAlignment="1">
      <alignment horizontal="center" vertical="center"/>
    </xf>
    <xf numFmtId="0" fontId="5" fillId="0" borderId="0" xfId="243" applyFont="1" applyFill="1" applyBorder="1" applyAlignment="1">
      <alignment horizontal="left" vertical="center" wrapText="1"/>
    </xf>
    <xf numFmtId="173" fontId="5" fillId="0" borderId="0" xfId="243" applyNumberFormat="1" applyFont="1" applyFill="1" applyBorder="1" applyAlignment="1">
      <alignment horizontal="center" vertical="center" wrapText="1"/>
    </xf>
    <xf numFmtId="173" fontId="5" fillId="0" borderId="0" xfId="243" applyNumberFormat="1" applyFont="1" applyFill="1" applyBorder="1" applyAlignment="1">
      <alignment horizontal="right" vertical="center" wrapText="1"/>
    </xf>
    <xf numFmtId="0" fontId="5" fillId="0" borderId="3" xfId="0" quotePrefix="1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68" fillId="0" borderId="0" xfId="0" applyFont="1" applyFill="1" applyBorder="1" applyAlignment="1">
      <alignment vertical="center"/>
    </xf>
    <xf numFmtId="178" fontId="5" fillId="30" borderId="3" xfId="0" applyNumberFormat="1" applyFont="1" applyFill="1" applyBorder="1" applyAlignment="1">
      <alignment horizontal="center" vertical="center" wrapText="1"/>
    </xf>
    <xf numFmtId="0" fontId="66" fillId="0" borderId="0" xfId="0" applyFont="1"/>
    <xf numFmtId="0" fontId="4" fillId="0" borderId="3" xfId="0" quotePrefix="1" applyNumberFormat="1" applyFont="1" applyFill="1" applyBorder="1" applyAlignment="1">
      <alignment horizontal="center" vertical="center" wrapText="1"/>
    </xf>
    <xf numFmtId="178" fontId="4" fillId="30" borderId="3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/>
    </xf>
    <xf numFmtId="0" fontId="5" fillId="0" borderId="3" xfId="0" quotePrefix="1" applyFont="1" applyFill="1" applyBorder="1" applyAlignment="1">
      <alignment horizontal="center"/>
    </xf>
    <xf numFmtId="0" fontId="4" fillId="0" borderId="3" xfId="0" quotePrefix="1" applyFont="1" applyFill="1" applyBorder="1" applyAlignment="1">
      <alignment horizontal="center"/>
    </xf>
    <xf numFmtId="0" fontId="4" fillId="0" borderId="14" xfId="0" quotePrefix="1" applyFont="1" applyFill="1" applyBorder="1" applyAlignment="1">
      <alignment horizontal="center" vertical="center"/>
    </xf>
    <xf numFmtId="0" fontId="5" fillId="30" borderId="3" xfId="0" quotePrefix="1" applyFont="1" applyFill="1" applyBorder="1" applyAlignment="1">
      <alignment horizontal="center" vertical="center"/>
    </xf>
    <xf numFmtId="0" fontId="5" fillId="30" borderId="15" xfId="0" quotePrefix="1" applyFont="1" applyFill="1" applyBorder="1" applyAlignment="1">
      <alignment horizontal="center" vertical="center"/>
    </xf>
    <xf numFmtId="0" fontId="5" fillId="30" borderId="3" xfId="243" applyFont="1" applyFill="1" applyBorder="1" applyAlignment="1">
      <alignment horizontal="center" vertical="center" wrapText="1"/>
    </xf>
    <xf numFmtId="0" fontId="4" fillId="0" borderId="15" xfId="243" applyFont="1" applyFill="1" applyBorder="1" applyAlignment="1">
      <alignment horizontal="left" vertical="center" wrapText="1"/>
    </xf>
    <xf numFmtId="172" fontId="5" fillId="0" borderId="3" xfId="0" applyNumberFormat="1" applyFont="1" applyFill="1" applyBorder="1" applyAlignment="1">
      <alignment horizontal="center" vertical="center" wrapText="1"/>
    </xf>
    <xf numFmtId="172" fontId="5" fillId="0" borderId="3" xfId="0" applyNumberFormat="1" applyFont="1" applyFill="1" applyBorder="1" applyAlignment="1">
      <alignment horizontal="right" vertical="center" wrapText="1"/>
    </xf>
    <xf numFmtId="0" fontId="4" fillId="0" borderId="0" xfId="0" quotePrefix="1" applyFont="1" applyFill="1" applyBorder="1" applyAlignment="1">
      <alignment horizontal="center" vertical="center"/>
    </xf>
    <xf numFmtId="172" fontId="4" fillId="0" borderId="0" xfId="0" applyNumberFormat="1" applyFont="1" applyFill="1" applyBorder="1" applyAlignment="1">
      <alignment horizontal="center" vertical="center" wrapText="1"/>
    </xf>
    <xf numFmtId="172" fontId="4" fillId="0" borderId="0" xfId="0" applyNumberFormat="1" applyFont="1" applyFill="1" applyBorder="1" applyAlignment="1">
      <alignment horizontal="right" vertical="center" wrapText="1"/>
    </xf>
    <xf numFmtId="172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5" fillId="0" borderId="16" xfId="0" applyFont="1" applyFill="1" applyBorder="1" applyAlignment="1">
      <alignment vertical="center"/>
    </xf>
    <xf numFmtId="0" fontId="69" fillId="0" borderId="0" xfId="0" applyFont="1" applyFill="1" applyAlignment="1">
      <alignment horizontal="right" vertical="center"/>
    </xf>
    <xf numFmtId="3" fontId="5" fillId="0" borderId="3" xfId="0" applyNumberFormat="1" applyFont="1" applyFill="1" applyBorder="1" applyAlignment="1">
      <alignment horizontal="center" vertical="center" wrapText="1"/>
    </xf>
    <xf numFmtId="178" fontId="5" fillId="29" borderId="3" xfId="0" applyNumberFormat="1" applyFont="1" applyFill="1" applyBorder="1" applyAlignment="1">
      <alignment horizontal="center" vertical="center" wrapText="1"/>
    </xf>
    <xf numFmtId="0" fontId="5" fillId="27" borderId="3" xfId="0" applyNumberFormat="1" applyFont="1" applyFill="1" applyBorder="1" applyAlignment="1">
      <alignment horizontal="center" vertical="center" wrapText="1"/>
    </xf>
    <xf numFmtId="3" fontId="4" fillId="27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178" fontId="4" fillId="30" borderId="3" xfId="0" applyNumberFormat="1" applyFont="1" applyFill="1" applyBorder="1" applyAlignment="1">
      <alignment horizontal="center" wrapText="1"/>
    </xf>
    <xf numFmtId="178" fontId="5" fillId="30" borderId="3" xfId="0" applyNumberFormat="1" applyFont="1" applyFill="1" applyBorder="1" applyAlignment="1">
      <alignment horizontal="center" wrapText="1"/>
    </xf>
    <xf numFmtId="0" fontId="73" fillId="0" borderId="0" xfId="0" applyFont="1" applyFill="1" applyBorder="1" applyAlignment="1">
      <alignment horizontal="center" vertical="center"/>
    </xf>
    <xf numFmtId="172" fontId="4" fillId="0" borderId="3" xfId="0" applyNumberFormat="1" applyFont="1" applyFill="1" applyBorder="1" applyAlignment="1">
      <alignment horizontal="center" vertical="center" wrapText="1"/>
    </xf>
    <xf numFmtId="179" fontId="5" fillId="0" borderId="3" xfId="226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72" fillId="0" borderId="0" xfId="0" applyFont="1" applyFill="1" applyBorder="1" applyAlignment="1">
      <alignment vertical="center" wrapText="1"/>
    </xf>
    <xf numFmtId="178" fontId="5" fillId="0" borderId="3" xfId="0" applyNumberFormat="1" applyFont="1" applyFill="1" applyBorder="1" applyAlignment="1">
      <alignment horizontal="center" wrapText="1"/>
    </xf>
    <xf numFmtId="0" fontId="72" fillId="0" borderId="17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top"/>
    </xf>
    <xf numFmtId="173" fontId="6" fillId="0" borderId="0" xfId="0" applyNumberFormat="1" applyFont="1" applyFill="1" applyBorder="1" applyAlignment="1"/>
    <xf numFmtId="0" fontId="5" fillId="0" borderId="0" xfId="0" quotePrefix="1" applyFont="1" applyFill="1" applyBorder="1" applyAlignment="1">
      <alignment horizontal="center"/>
    </xf>
    <xf numFmtId="0" fontId="5" fillId="0" borderId="0" xfId="0" applyFont="1" applyFill="1" applyBorder="1" applyAlignment="1">
      <alignment vertical="top"/>
    </xf>
    <xf numFmtId="0" fontId="5" fillId="30" borderId="0" xfId="0" applyFont="1" applyFill="1" applyBorder="1" applyAlignment="1">
      <alignment wrapText="1"/>
    </xf>
    <xf numFmtId="0" fontId="4" fillId="0" borderId="17" xfId="0" applyFont="1" applyFill="1" applyBorder="1" applyAlignment="1">
      <alignment vertical="center" wrapText="1"/>
    </xf>
    <xf numFmtId="173" fontId="5" fillId="0" borderId="0" xfId="0" applyNumberFormat="1" applyFont="1" applyFill="1" applyBorder="1" applyAlignment="1">
      <alignment wrapText="1"/>
    </xf>
    <xf numFmtId="0" fontId="4" fillId="0" borderId="3" xfId="0" applyFont="1" applyFill="1" applyBorder="1" applyAlignment="1">
      <alignment horizontal="left" vertical="center" wrapText="1" shrinkToFit="1"/>
    </xf>
    <xf numFmtId="0" fontId="74" fillId="0" borderId="0" xfId="0" applyFont="1" applyFill="1" applyBorder="1" applyAlignment="1">
      <alignment vertical="center"/>
    </xf>
    <xf numFmtId="0" fontId="75" fillId="0" borderId="0" xfId="0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horizontal="center" wrapText="1"/>
    </xf>
    <xf numFmtId="0" fontId="72" fillId="0" borderId="0" xfId="0" applyFont="1" applyFill="1" applyAlignment="1">
      <alignment horizontal="center" vertical="center"/>
    </xf>
    <xf numFmtId="0" fontId="72" fillId="0" borderId="0" xfId="0" quotePrefix="1" applyFont="1" applyFill="1" applyBorder="1" applyAlignment="1">
      <alignment horizontal="left" vertical="center"/>
    </xf>
    <xf numFmtId="0" fontId="76" fillId="0" borderId="0" xfId="0" applyFont="1" applyFill="1" applyBorder="1" applyAlignment="1">
      <alignment horizontal="center" vertical="center"/>
    </xf>
    <xf numFmtId="0" fontId="77" fillId="0" borderId="0" xfId="0" applyFont="1" applyFill="1" applyAlignment="1">
      <alignment horizontal="left" vertical="center"/>
    </xf>
    <xf numFmtId="0" fontId="72" fillId="0" borderId="0" xfId="0" applyFont="1" applyFill="1" applyAlignment="1">
      <alignment vertical="center"/>
    </xf>
    <xf numFmtId="0" fontId="72" fillId="0" borderId="0" xfId="0" applyFont="1" applyFill="1" applyBorder="1" applyAlignment="1">
      <alignment horizontal="center" vertical="center" wrapText="1"/>
    </xf>
    <xf numFmtId="0" fontId="0" fillId="0" borderId="0" xfId="0" applyFill="1"/>
    <xf numFmtId="3" fontId="5" fillId="0" borderId="3" xfId="0" applyNumberFormat="1" applyFont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center" vertical="center"/>
    </xf>
    <xf numFmtId="49" fontId="4" fillId="0" borderId="14" xfId="0" quotePrefix="1" applyNumberFormat="1" applyFont="1" applyFill="1" applyBorder="1" applyAlignment="1">
      <alignment horizontal="center" vertical="center"/>
    </xf>
    <xf numFmtId="49" fontId="5" fillId="0" borderId="3" xfId="0" quotePrefix="1" applyNumberFormat="1" applyFont="1" applyFill="1" applyBorder="1" applyAlignment="1">
      <alignment horizontal="center" vertical="center"/>
    </xf>
    <xf numFmtId="49" fontId="4" fillId="0" borderId="3" xfId="0" quotePrefix="1" applyNumberFormat="1" applyFont="1" applyFill="1" applyBorder="1" applyAlignment="1">
      <alignment horizontal="center" vertical="center"/>
    </xf>
    <xf numFmtId="0" fontId="4" fillId="0" borderId="14" xfId="0" quotePrefix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3" fontId="70" fillId="30" borderId="3" xfId="0" applyNumberFormat="1" applyFont="1" applyFill="1" applyBorder="1" applyAlignment="1">
      <alignment horizontal="center" vertical="center" wrapText="1"/>
    </xf>
    <xf numFmtId="173" fontId="6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2" fillId="0" borderId="3" xfId="0" applyFont="1" applyFill="1" applyBorder="1" applyAlignment="1">
      <alignment vertical="center" wrapText="1"/>
    </xf>
    <xf numFmtId="0" fontId="5" fillId="30" borderId="3" xfId="0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30" borderId="3" xfId="0" applyFont="1" applyFill="1" applyBorder="1" applyAlignment="1" applyProtection="1">
      <alignment horizontal="left" vertical="center" wrapText="1"/>
      <protection locked="0"/>
    </xf>
    <xf numFmtId="0" fontId="5" fillId="30" borderId="3" xfId="0" applyFont="1" applyFill="1" applyBorder="1" applyAlignment="1" applyProtection="1">
      <alignment horizontal="left" vertical="center" wrapText="1"/>
      <protection locked="0"/>
    </xf>
    <xf numFmtId="0" fontId="4" fillId="30" borderId="3" xfId="0" quotePrefix="1" applyFont="1" applyFill="1" applyBorder="1" applyAlignment="1">
      <alignment horizontal="center" vertical="center"/>
    </xf>
    <xf numFmtId="0" fontId="4" fillId="30" borderId="3" xfId="0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18" xfId="0" applyBorder="1"/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72" fillId="0" borderId="0" xfId="0" applyFont="1" applyFill="1" applyBorder="1" applyAlignment="1">
      <alignment horizontal="left" vertical="center" wrapText="1"/>
    </xf>
    <xf numFmtId="0" fontId="72" fillId="0" borderId="16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72" fillId="0" borderId="0" xfId="0" applyFont="1" applyFill="1" applyAlignment="1">
      <alignment horizontal="left" vertical="center"/>
    </xf>
    <xf numFmtId="0" fontId="72" fillId="0" borderId="0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left" vertical="center"/>
    </xf>
    <xf numFmtId="0" fontId="5" fillId="3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0" fontId="4" fillId="0" borderId="13" xfId="243" applyFont="1" applyFill="1" applyBorder="1" applyAlignment="1">
      <alignment horizontal="left" vertical="center" wrapText="1"/>
    </xf>
    <xf numFmtId="0" fontId="4" fillId="0" borderId="3" xfId="243" applyFont="1" applyFill="1" applyBorder="1" applyAlignment="1">
      <alignment horizontal="left" vertical="center" wrapText="1"/>
    </xf>
    <xf numFmtId="0" fontId="4" fillId="0" borderId="0" xfId="243" applyFont="1" applyFill="1" applyBorder="1" applyAlignment="1">
      <alignment horizontal="center" vertical="center"/>
    </xf>
    <xf numFmtId="0" fontId="5" fillId="0" borderId="3" xfId="243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16" xfId="0" applyFont="1" applyFill="1" applyBorder="1" applyAlignment="1">
      <alignment horizontal="center" vertical="center"/>
    </xf>
    <xf numFmtId="173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wrapText="1"/>
    </xf>
    <xf numFmtId="0" fontId="4" fillId="0" borderId="0" xfId="243" applyFont="1" applyFill="1" applyBorder="1" applyAlignment="1">
      <alignment horizontal="center" vertical="center" wrapText="1"/>
    </xf>
    <xf numFmtId="0" fontId="5" fillId="30" borderId="3" xfId="0" applyFont="1" applyFill="1" applyBorder="1" applyAlignment="1">
      <alignment horizontal="center" vertical="center" wrapText="1"/>
    </xf>
    <xf numFmtId="178" fontId="4" fillId="29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4" fontId="5" fillId="0" borderId="3" xfId="0" applyNumberFormat="1" applyFont="1" applyFill="1" applyBorder="1" applyAlignment="1">
      <alignment vertical="center" wrapText="1"/>
    </xf>
    <xf numFmtId="0" fontId="82" fillId="0" borderId="0" xfId="0" applyFont="1"/>
    <xf numFmtId="180" fontId="0" fillId="0" borderId="0" xfId="0" applyNumberFormat="1"/>
    <xf numFmtId="181" fontId="0" fillId="0" borderId="0" xfId="0" applyNumberFormat="1"/>
    <xf numFmtId="172" fontId="0" fillId="0" borderId="0" xfId="0" applyNumberFormat="1"/>
    <xf numFmtId="0" fontId="83" fillId="0" borderId="0" xfId="0" applyFont="1"/>
    <xf numFmtId="0" fontId="84" fillId="0" borderId="0" xfId="0" applyFont="1"/>
    <xf numFmtId="0" fontId="85" fillId="0" borderId="0" xfId="0" applyFont="1"/>
    <xf numFmtId="0" fontId="85" fillId="0" borderId="15" xfId="0" applyFont="1" applyBorder="1"/>
    <xf numFmtId="0" fontId="85" fillId="0" borderId="17" xfId="0" applyFont="1" applyBorder="1" applyAlignment="1">
      <alignment horizontal="center"/>
    </xf>
    <xf numFmtId="0" fontId="85" fillId="0" borderId="15" xfId="0" applyFont="1" applyBorder="1" applyAlignment="1">
      <alignment horizontal="center"/>
    </xf>
    <xf numFmtId="0" fontId="85" fillId="0" borderId="14" xfId="0" applyFont="1" applyBorder="1"/>
    <xf numFmtId="0" fontId="85" fillId="0" borderId="23" xfId="0" applyFont="1" applyBorder="1"/>
    <xf numFmtId="0" fontId="85" fillId="0" borderId="16" xfId="0" applyFont="1" applyBorder="1"/>
    <xf numFmtId="0" fontId="85" fillId="0" borderId="24" xfId="0" applyFont="1" applyBorder="1"/>
    <xf numFmtId="0" fontId="85" fillId="0" borderId="3" xfId="0" applyFont="1" applyBorder="1"/>
    <xf numFmtId="0" fontId="85" fillId="0" borderId="3" xfId="0" applyFont="1" applyBorder="1" applyAlignment="1">
      <alignment horizontal="center"/>
    </xf>
    <xf numFmtId="0" fontId="85" fillId="0" borderId="13" xfId="0" applyFont="1" applyBorder="1"/>
    <xf numFmtId="0" fontId="85" fillId="0" borderId="19" xfId="0" applyFont="1" applyBorder="1"/>
    <xf numFmtId="0" fontId="85" fillId="0" borderId="20" xfId="0" applyFont="1" applyBorder="1"/>
    <xf numFmtId="0" fontId="85" fillId="0" borderId="21" xfId="0" applyFont="1" applyBorder="1"/>
    <xf numFmtId="0" fontId="85" fillId="0" borderId="17" xfId="0" applyFont="1" applyBorder="1"/>
    <xf numFmtId="0" fontId="85" fillId="0" borderId="22" xfId="0" applyFont="1" applyBorder="1"/>
    <xf numFmtId="0" fontId="85" fillId="0" borderId="25" xfId="0" applyFont="1" applyBorder="1" applyAlignment="1">
      <alignment horizontal="center"/>
    </xf>
    <xf numFmtId="0" fontId="85" fillId="0" borderId="26" xfId="0" applyFont="1" applyBorder="1"/>
    <xf numFmtId="0" fontId="85" fillId="0" borderId="0" xfId="0" applyFont="1" applyBorder="1"/>
    <xf numFmtId="0" fontId="85" fillId="0" borderId="27" xfId="0" applyFont="1" applyBorder="1"/>
    <xf numFmtId="172" fontId="85" fillId="0" borderId="25" xfId="0" applyNumberFormat="1" applyFont="1" applyBorder="1" applyAlignment="1">
      <alignment horizontal="center"/>
    </xf>
    <xf numFmtId="0" fontId="85" fillId="0" borderId="14" xfId="0" applyFont="1" applyBorder="1" applyAlignment="1">
      <alignment horizontal="center"/>
    </xf>
    <xf numFmtId="16" fontId="85" fillId="0" borderId="25" xfId="0" applyNumberFormat="1" applyFont="1" applyBorder="1"/>
    <xf numFmtId="2" fontId="85" fillId="0" borderId="25" xfId="0" applyNumberFormat="1" applyFont="1" applyBorder="1" applyAlignment="1">
      <alignment horizontal="center"/>
    </xf>
    <xf numFmtId="0" fontId="85" fillId="0" borderId="25" xfId="0" applyFont="1" applyBorder="1"/>
    <xf numFmtId="180" fontId="85" fillId="0" borderId="25" xfId="0" applyNumberFormat="1" applyFont="1" applyBorder="1" applyAlignment="1">
      <alignment horizontal="center"/>
    </xf>
    <xf numFmtId="180" fontId="85" fillId="0" borderId="0" xfId="0" applyNumberFormat="1" applyFont="1"/>
    <xf numFmtId="172" fontId="85" fillId="0" borderId="14" xfId="0" applyNumberFormat="1" applyFont="1" applyBorder="1" applyAlignment="1">
      <alignment horizontal="center"/>
    </xf>
    <xf numFmtId="172" fontId="85" fillId="0" borderId="15" xfId="0" applyNumberFormat="1" applyFont="1" applyBorder="1" applyAlignment="1">
      <alignment horizontal="center"/>
    </xf>
    <xf numFmtId="180" fontId="85" fillId="0" borderId="14" xfId="0" applyNumberFormat="1" applyFont="1" applyBorder="1"/>
    <xf numFmtId="172" fontId="85" fillId="0" borderId="0" xfId="0" applyNumberFormat="1" applyFont="1" applyAlignment="1">
      <alignment horizontal="center"/>
    </xf>
    <xf numFmtId="164" fontId="0" fillId="0" borderId="0" xfId="0" applyNumberFormat="1"/>
    <xf numFmtId="14" fontId="5" fillId="0" borderId="15" xfId="0" applyNumberFormat="1" applyFont="1" applyFill="1" applyBorder="1" applyAlignment="1">
      <alignment horizontal="center" vertical="center" wrapText="1"/>
    </xf>
    <xf numFmtId="14" fontId="5" fillId="0" borderId="1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2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173" fontId="5" fillId="0" borderId="0" xfId="0" applyNumberFormat="1" applyFont="1" applyFill="1" applyBorder="1" applyAlignment="1">
      <alignment horizontal="center" wrapText="1"/>
    </xf>
    <xf numFmtId="173" fontId="5" fillId="0" borderId="0" xfId="0" quotePrefix="1" applyNumberFormat="1" applyFont="1" applyFill="1" applyBorder="1" applyAlignment="1">
      <alignment horizontal="center" wrapText="1"/>
    </xf>
    <xf numFmtId="0" fontId="80" fillId="0" borderId="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4" fillId="0" borderId="13" xfId="235" applyNumberFormat="1" applyFont="1" applyFill="1" applyBorder="1" applyAlignment="1">
      <alignment horizontal="center" vertical="center" wrapText="1"/>
    </xf>
    <xf numFmtId="0" fontId="4" fillId="0" borderId="19" xfId="235" applyNumberFormat="1" applyFont="1" applyFill="1" applyBorder="1" applyAlignment="1">
      <alignment horizontal="center" vertical="center" wrapText="1"/>
    </xf>
    <xf numFmtId="0" fontId="4" fillId="0" borderId="20" xfId="235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243" applyFont="1" applyFill="1" applyBorder="1" applyAlignment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72" fillId="0" borderId="16" xfId="0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 wrapText="1"/>
    </xf>
    <xf numFmtId="0" fontId="72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72" fillId="0" borderId="13" xfId="0" applyFont="1" applyFill="1" applyBorder="1" applyAlignment="1">
      <alignment horizontal="center" vertical="center" wrapText="1"/>
    </xf>
    <xf numFmtId="0" fontId="72" fillId="0" borderId="20" xfId="0" applyFont="1" applyFill="1" applyBorder="1" applyAlignment="1">
      <alignment horizontal="center" vertical="center" wrapText="1"/>
    </xf>
    <xf numFmtId="0" fontId="72" fillId="0" borderId="3" xfId="0" applyFont="1" applyFill="1" applyBorder="1" applyAlignment="1">
      <alignment horizontal="center" vertical="center" wrapText="1"/>
    </xf>
    <xf numFmtId="0" fontId="72" fillId="0" borderId="3" xfId="0" applyFont="1" applyFill="1" applyBorder="1" applyAlignment="1">
      <alignment horizontal="left" vertical="center" wrapText="1"/>
    </xf>
    <xf numFmtId="0" fontId="72" fillId="0" borderId="19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 shrinkToFit="1"/>
    </xf>
    <xf numFmtId="0" fontId="5" fillId="0" borderId="14" xfId="0" applyFont="1" applyFill="1" applyBorder="1" applyAlignment="1">
      <alignment horizontal="center" vertical="center" wrapText="1" shrinkToFit="1"/>
    </xf>
    <xf numFmtId="14" fontId="72" fillId="0" borderId="3" xfId="0" applyNumberFormat="1" applyFont="1" applyFill="1" applyBorder="1" applyAlignment="1">
      <alignment horizontal="center" vertical="center" wrapText="1"/>
    </xf>
    <xf numFmtId="0" fontId="78" fillId="0" borderId="16" xfId="0" applyFont="1" applyFill="1" applyBorder="1" applyAlignment="1">
      <alignment horizontal="left" vertical="center" wrapText="1"/>
    </xf>
    <xf numFmtId="0" fontId="79" fillId="0" borderId="16" xfId="0" applyFont="1" applyFill="1" applyBorder="1" applyAlignment="1">
      <alignment horizontal="left" vertical="center" wrapText="1"/>
    </xf>
    <xf numFmtId="0" fontId="72" fillId="0" borderId="17" xfId="0" applyFont="1" applyFill="1" applyBorder="1" applyAlignment="1">
      <alignment horizontal="left" vertical="center" wrapText="1"/>
    </xf>
    <xf numFmtId="0" fontId="72" fillId="0" borderId="17" xfId="0" applyFont="1" applyFill="1" applyBorder="1" applyAlignment="1">
      <alignment horizontal="left" vertical="center"/>
    </xf>
    <xf numFmtId="0" fontId="72" fillId="0" borderId="0" xfId="0" applyFont="1" applyFill="1" applyAlignment="1">
      <alignment horizontal="left" vertical="center"/>
    </xf>
    <xf numFmtId="0" fontId="78" fillId="0" borderId="0" xfId="0" applyFont="1" applyFill="1" applyBorder="1" applyAlignment="1">
      <alignment horizontal="left" vertical="center" wrapText="1"/>
    </xf>
    <xf numFmtId="0" fontId="79" fillId="0" borderId="0" xfId="0" applyFont="1" applyFill="1" applyBorder="1" applyAlignment="1">
      <alignment horizontal="left" vertical="center" wrapText="1"/>
    </xf>
    <xf numFmtId="0" fontId="72" fillId="0" borderId="0" xfId="0" applyFont="1" applyFill="1" applyBorder="1" applyAlignment="1">
      <alignment horizontal="left" vertical="center"/>
    </xf>
    <xf numFmtId="0" fontId="72" fillId="0" borderId="15" xfId="0" applyFont="1" applyFill="1" applyBorder="1" applyAlignment="1">
      <alignment horizontal="left" vertical="center" wrapText="1"/>
    </xf>
    <xf numFmtId="0" fontId="72" fillId="0" borderId="14" xfId="0" applyFont="1" applyFill="1" applyBorder="1" applyAlignment="1">
      <alignment horizontal="left" vertical="center" wrapText="1"/>
    </xf>
    <xf numFmtId="0" fontId="72" fillId="0" borderId="15" xfId="0" applyFont="1" applyFill="1" applyBorder="1" applyAlignment="1">
      <alignment horizontal="center" vertical="center" wrapText="1"/>
    </xf>
    <xf numFmtId="0" fontId="72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quotePrefix="1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9" xfId="0" quotePrefix="1" applyFont="1" applyFill="1" applyBorder="1" applyAlignment="1">
      <alignment horizontal="left" vertical="center"/>
    </xf>
    <xf numFmtId="0" fontId="4" fillId="0" borderId="20" xfId="0" quotePrefix="1" applyFont="1" applyFill="1" applyBorder="1" applyAlignment="1">
      <alignment horizontal="left" vertical="center"/>
    </xf>
    <xf numFmtId="0" fontId="4" fillId="30" borderId="13" xfId="0" applyFont="1" applyFill="1" applyBorder="1" applyAlignment="1">
      <alignment horizontal="center" vertical="center"/>
    </xf>
    <xf numFmtId="0" fontId="4" fillId="30" borderId="19" xfId="0" applyFont="1" applyFill="1" applyBorder="1" applyAlignment="1">
      <alignment horizontal="center" vertical="center"/>
    </xf>
    <xf numFmtId="0" fontId="4" fillId="30" borderId="20" xfId="0" applyFont="1" applyFill="1" applyBorder="1" applyAlignment="1">
      <alignment horizontal="center" vertical="center"/>
    </xf>
    <xf numFmtId="0" fontId="81" fillId="30" borderId="13" xfId="0" applyFont="1" applyFill="1" applyBorder="1" applyAlignment="1">
      <alignment horizontal="left" vertical="center"/>
    </xf>
    <xf numFmtId="0" fontId="4" fillId="30" borderId="19" xfId="0" applyFont="1" applyFill="1" applyBorder="1" applyAlignment="1">
      <alignment horizontal="left" vertical="center"/>
    </xf>
    <xf numFmtId="0" fontId="4" fillId="30" borderId="2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left" vertical="center" wrapText="1"/>
    </xf>
    <xf numFmtId="49" fontId="5" fillId="0" borderId="19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0" fontId="4" fillId="0" borderId="0" xfId="0" quotePrefix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3" xfId="0" quotePrefix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5" fillId="3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0" xfId="0" quotePrefix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3" xfId="243" applyFont="1" applyFill="1" applyBorder="1" applyAlignment="1">
      <alignment horizontal="left" vertical="center" wrapText="1"/>
    </xf>
    <xf numFmtId="0" fontId="5" fillId="0" borderId="19" xfId="243" applyFont="1" applyFill="1" applyBorder="1" applyAlignment="1">
      <alignment horizontal="left" vertical="center" wrapText="1"/>
    </xf>
    <xf numFmtId="0" fontId="5" fillId="0" borderId="20" xfId="243" applyFont="1" applyFill="1" applyBorder="1" applyAlignment="1">
      <alignment horizontal="left" vertical="center" wrapText="1"/>
    </xf>
    <xf numFmtId="173" fontId="5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top"/>
    </xf>
    <xf numFmtId="0" fontId="4" fillId="0" borderId="13" xfId="243" applyFont="1" applyFill="1" applyBorder="1" applyAlignment="1">
      <alignment horizontal="left" vertical="center" wrapText="1"/>
    </xf>
    <xf numFmtId="0" fontId="4" fillId="0" borderId="19" xfId="243" applyFont="1" applyFill="1" applyBorder="1" applyAlignment="1">
      <alignment horizontal="left" vertical="center" wrapText="1"/>
    </xf>
    <xf numFmtId="0" fontId="4" fillId="0" borderId="20" xfId="243" applyFont="1" applyFill="1" applyBorder="1" applyAlignment="1">
      <alignment horizontal="left" vertical="center" wrapText="1"/>
    </xf>
    <xf numFmtId="0" fontId="4" fillId="0" borderId="3" xfId="243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4" fillId="0" borderId="13" xfId="243" applyFont="1" applyFill="1" applyBorder="1" applyAlignment="1">
      <alignment horizontal="left" wrapText="1"/>
    </xf>
    <xf numFmtId="0" fontId="4" fillId="0" borderId="19" xfId="243" applyFont="1" applyFill="1" applyBorder="1" applyAlignment="1">
      <alignment horizontal="left" wrapText="1"/>
    </xf>
    <xf numFmtId="0" fontId="4" fillId="0" borderId="20" xfId="243" applyFont="1" applyFill="1" applyBorder="1" applyAlignment="1">
      <alignment horizontal="left" wrapText="1"/>
    </xf>
    <xf numFmtId="0" fontId="5" fillId="0" borderId="13" xfId="243" applyFont="1" applyFill="1" applyBorder="1" applyAlignment="1">
      <alignment horizontal="left" vertical="top" wrapText="1"/>
    </xf>
    <xf numFmtId="0" fontId="0" fillId="0" borderId="19" xfId="0" applyFill="1" applyBorder="1" applyAlignment="1">
      <alignment vertical="top"/>
    </xf>
    <xf numFmtId="0" fontId="0" fillId="0" borderId="20" xfId="0" applyFill="1" applyBorder="1" applyAlignment="1">
      <alignment vertical="top"/>
    </xf>
    <xf numFmtId="0" fontId="5" fillId="0" borderId="13" xfId="243" applyFont="1" applyFill="1" applyBorder="1" applyAlignment="1">
      <alignment horizontal="center" vertical="center"/>
    </xf>
    <xf numFmtId="0" fontId="5" fillId="0" borderId="19" xfId="243" applyFont="1" applyFill="1" applyBorder="1" applyAlignment="1">
      <alignment horizontal="center" vertical="center"/>
    </xf>
    <xf numFmtId="0" fontId="5" fillId="0" borderId="20" xfId="243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0" xfId="243" applyFont="1" applyFill="1" applyBorder="1" applyAlignment="1">
      <alignment horizontal="center" vertical="center"/>
    </xf>
    <xf numFmtId="0" fontId="5" fillId="0" borderId="3" xfId="243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2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164" fontId="4" fillId="0" borderId="20" xfId="0" applyNumberFormat="1" applyFont="1" applyFill="1" applyBorder="1" applyAlignment="1">
      <alignment horizontal="center" vertical="center" wrapText="1"/>
    </xf>
    <xf numFmtId="173" fontId="5" fillId="0" borderId="0" xfId="0" applyNumberFormat="1" applyFont="1" applyFill="1" applyBorder="1" applyAlignment="1">
      <alignment horizontal="center" vertical="center" wrapText="1"/>
    </xf>
    <xf numFmtId="173" fontId="5" fillId="0" borderId="0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5" xfId="243" applyFont="1" applyFill="1" applyBorder="1" applyAlignment="1">
      <alignment horizontal="center" vertical="center" wrapText="1"/>
    </xf>
    <xf numFmtId="0" fontId="5" fillId="0" borderId="14" xfId="243" applyFont="1" applyFill="1" applyBorder="1" applyAlignment="1">
      <alignment horizontal="center" vertical="center" wrapText="1"/>
    </xf>
    <xf numFmtId="0" fontId="85" fillId="0" borderId="21" xfId="0" applyFont="1" applyBorder="1" applyAlignment="1">
      <alignment horizontal="center"/>
    </xf>
    <xf numFmtId="0" fontId="85" fillId="0" borderId="17" xfId="0" applyFont="1" applyBorder="1" applyAlignment="1">
      <alignment horizontal="center"/>
    </xf>
    <xf numFmtId="0" fontId="85" fillId="0" borderId="22" xfId="0" applyFont="1" applyBorder="1" applyAlignment="1">
      <alignment horizontal="center"/>
    </xf>
    <xf numFmtId="0" fontId="5" fillId="30" borderId="13" xfId="0" applyFont="1" applyFill="1" applyBorder="1" applyAlignment="1">
      <alignment horizontal="center" vertical="center" wrapText="1"/>
    </xf>
    <xf numFmtId="0" fontId="5" fillId="30" borderId="20" xfId="0" applyFont="1" applyFill="1" applyBorder="1" applyAlignment="1">
      <alignment horizontal="center" vertical="center" wrapText="1"/>
    </xf>
    <xf numFmtId="0" fontId="5" fillId="30" borderId="15" xfId="0" applyFont="1" applyFill="1" applyBorder="1" applyAlignment="1">
      <alignment horizontal="center" vertical="center" wrapText="1"/>
    </xf>
    <xf numFmtId="0" fontId="5" fillId="30" borderId="25" xfId="0" applyFont="1" applyFill="1" applyBorder="1" applyAlignment="1">
      <alignment horizontal="center" vertical="center" wrapText="1"/>
    </xf>
    <xf numFmtId="0" fontId="5" fillId="30" borderId="14" xfId="0" applyFont="1" applyFill="1" applyBorder="1" applyAlignment="1">
      <alignment horizontal="center" vertical="center" wrapText="1"/>
    </xf>
    <xf numFmtId="0" fontId="5" fillId="30" borderId="19" xfId="0" applyFont="1" applyFill="1" applyBorder="1" applyAlignment="1">
      <alignment horizontal="center" vertical="center" wrapText="1"/>
    </xf>
    <xf numFmtId="0" fontId="5" fillId="3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0" fontId="4" fillId="0" borderId="0" xfId="243" applyFont="1" applyFill="1" applyBorder="1" applyAlignment="1">
      <alignment horizontal="center" vertical="center" wrapText="1"/>
    </xf>
    <xf numFmtId="0" fontId="5" fillId="0" borderId="25" xfId="243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178" fontId="4" fillId="29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/>
    </xf>
    <xf numFmtId="0" fontId="4" fillId="0" borderId="13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178" fontId="5" fillId="29" borderId="13" xfId="0" applyNumberFormat="1" applyFont="1" applyFill="1" applyBorder="1" applyAlignment="1">
      <alignment horizontal="center" vertical="center" wrapText="1"/>
    </xf>
    <xf numFmtId="178" fontId="5" fillId="29" borderId="20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178" fontId="5" fillId="0" borderId="13" xfId="0" applyNumberFormat="1" applyFont="1" applyBorder="1" applyAlignment="1">
      <alignment horizontal="center" vertical="center" wrapText="1"/>
    </xf>
    <xf numFmtId="178" fontId="5" fillId="0" borderId="20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 vertical="top"/>
    </xf>
    <xf numFmtId="3" fontId="4" fillId="0" borderId="13" xfId="0" applyNumberFormat="1" applyFont="1" applyFill="1" applyBorder="1" applyAlignment="1">
      <alignment horizontal="left" vertical="center" wrapText="1"/>
    </xf>
    <xf numFmtId="3" fontId="4" fillId="0" borderId="19" xfId="0" applyNumberFormat="1" applyFont="1" applyFill="1" applyBorder="1" applyAlignment="1">
      <alignment horizontal="left" vertical="center" wrapText="1"/>
    </xf>
    <xf numFmtId="3" fontId="4" fillId="0" borderId="20" xfId="0" applyNumberFormat="1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vertical="center" wrapText="1"/>
    </xf>
    <xf numFmtId="49" fontId="5" fillId="0" borderId="19" xfId="0" applyNumberFormat="1" applyFont="1" applyFill="1" applyBorder="1" applyAlignment="1">
      <alignment vertical="center" wrapText="1"/>
    </xf>
    <xf numFmtId="49" fontId="5" fillId="0" borderId="20" xfId="0" applyNumberFormat="1" applyFont="1" applyFill="1" applyBorder="1" applyAlignment="1">
      <alignment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351">
    <cellStyle name="_Fakt_2" xfId="1"/>
    <cellStyle name="_rozhufrovka 2009" xfId="2"/>
    <cellStyle name="_АТиСТ 5а МТР липень 2008" xfId="3"/>
    <cellStyle name="_ПРГК сводний_" xfId="4"/>
    <cellStyle name="_УТГ" xfId="5"/>
    <cellStyle name="_Феодосия 5а МТР липень 2008" xfId="6"/>
    <cellStyle name="_ХТГ довідка." xfId="7"/>
    <cellStyle name="_Шебелинка 5а МТР липень 2008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Акцент1 2" xfId="15"/>
    <cellStyle name="20% - Акцент1 3" xfId="16"/>
    <cellStyle name="20% - Акцент2 2" xfId="17"/>
    <cellStyle name="20% - Акцент2 3" xfId="18"/>
    <cellStyle name="20% - Акцент3 2" xfId="19"/>
    <cellStyle name="20% - Акцент3 3" xfId="20"/>
    <cellStyle name="20% - Акцент4 2" xfId="21"/>
    <cellStyle name="20% - Акцент4 3" xfId="22"/>
    <cellStyle name="20% - Акцент5 2" xfId="23"/>
    <cellStyle name="20% - Акцент5 3" xfId="24"/>
    <cellStyle name="20% - Акцент6 2" xfId="25"/>
    <cellStyle name="20% - Акцент6 3" xfId="26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40% - Акцент1 2" xfId="33"/>
    <cellStyle name="40% - Акцент1 3" xfId="34"/>
    <cellStyle name="40% - Акцент2 2" xfId="35"/>
    <cellStyle name="40% - Акцент2 3" xfId="36"/>
    <cellStyle name="40% - Акцент3 2" xfId="37"/>
    <cellStyle name="40% - Акцент3 3" xfId="38"/>
    <cellStyle name="40% - Акцент4 2" xfId="39"/>
    <cellStyle name="40% - Акцент4 3" xfId="40"/>
    <cellStyle name="40% - Акцент5 2" xfId="41"/>
    <cellStyle name="40% - Акцент5 3" xfId="42"/>
    <cellStyle name="40% - Акцент6 2" xfId="43"/>
    <cellStyle name="40% - Акцент6 3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Акцент1 2" xfId="51"/>
    <cellStyle name="60% - Акцент1 3" xfId="52"/>
    <cellStyle name="60% - Акцент2 2" xfId="53"/>
    <cellStyle name="60% - Акцент2 3" xfId="54"/>
    <cellStyle name="60% - Акцент3 2" xfId="55"/>
    <cellStyle name="60% - Акцент3 3" xfId="56"/>
    <cellStyle name="60% - Акцент4 2" xfId="57"/>
    <cellStyle name="60% - Акцент4 3" xfId="58"/>
    <cellStyle name="60% - Акцент5 2" xfId="59"/>
    <cellStyle name="60% - Акцент5 3" xfId="60"/>
    <cellStyle name="60% - Акцент6 2" xfId="61"/>
    <cellStyle name="60% - Акцент6 3" xfId="62"/>
    <cellStyle name="Accent1" xfId="63"/>
    <cellStyle name="Accent2" xfId="64"/>
    <cellStyle name="Accent3" xfId="65"/>
    <cellStyle name="Accent4" xfId="66"/>
    <cellStyle name="Accent5" xfId="67"/>
    <cellStyle name="Accent6" xfId="68"/>
    <cellStyle name="Bad" xfId="69"/>
    <cellStyle name="Calculation" xfId="70"/>
    <cellStyle name="Check Cell" xfId="71"/>
    <cellStyle name="Column-Header" xfId="72"/>
    <cellStyle name="Column-Header 2" xfId="73"/>
    <cellStyle name="Column-Header 3" xfId="74"/>
    <cellStyle name="Column-Header 4" xfId="75"/>
    <cellStyle name="Column-Header 5" xfId="76"/>
    <cellStyle name="Column-Header 6" xfId="77"/>
    <cellStyle name="Column-Header 7" xfId="78"/>
    <cellStyle name="Column-Header 7 2" xfId="79"/>
    <cellStyle name="Column-Header 8" xfId="80"/>
    <cellStyle name="Column-Header 8 2" xfId="81"/>
    <cellStyle name="Column-Header 9" xfId="82"/>
    <cellStyle name="Column-Header 9 2" xfId="83"/>
    <cellStyle name="Column-Header_Zvit rux-koshtiv 2010 Департамент " xfId="84"/>
    <cellStyle name="Define-Column" xfId="85"/>
    <cellStyle name="Define-Column 10" xfId="86"/>
    <cellStyle name="Define-Column 2" xfId="87"/>
    <cellStyle name="Define-Column 3" xfId="88"/>
    <cellStyle name="Define-Column 4" xfId="89"/>
    <cellStyle name="Define-Column 5" xfId="90"/>
    <cellStyle name="Define-Column 6" xfId="91"/>
    <cellStyle name="Define-Column 7" xfId="92"/>
    <cellStyle name="Define-Column 7 2" xfId="93"/>
    <cellStyle name="Define-Column 7 3" xfId="94"/>
    <cellStyle name="Define-Column 8" xfId="95"/>
    <cellStyle name="Define-Column 8 2" xfId="96"/>
    <cellStyle name="Define-Column 8 3" xfId="97"/>
    <cellStyle name="Define-Column 9" xfId="98"/>
    <cellStyle name="Define-Column 9 2" xfId="99"/>
    <cellStyle name="Define-Column 9 3" xfId="100"/>
    <cellStyle name="Define-Column_Zvit rux-koshtiv 2010 Департамент " xfId="101"/>
    <cellStyle name="Explanatory Text" xfId="102"/>
    <cellStyle name="FS10" xfId="103"/>
    <cellStyle name="Good" xfId="104"/>
    <cellStyle name="Heading 1" xfId="105"/>
    <cellStyle name="Heading 2" xfId="106"/>
    <cellStyle name="Heading 3" xfId="107"/>
    <cellStyle name="Heading 4" xfId="108"/>
    <cellStyle name="Hyperlink 2" xfId="109"/>
    <cellStyle name="Input" xfId="110"/>
    <cellStyle name="Level0" xfId="111"/>
    <cellStyle name="Level0 10" xfId="112"/>
    <cellStyle name="Level0 2" xfId="113"/>
    <cellStyle name="Level0 2 2" xfId="114"/>
    <cellStyle name="Level0 3" xfId="115"/>
    <cellStyle name="Level0 3 2" xfId="116"/>
    <cellStyle name="Level0 4" xfId="117"/>
    <cellStyle name="Level0 4 2" xfId="118"/>
    <cellStyle name="Level0 5" xfId="119"/>
    <cellStyle name="Level0 6" xfId="120"/>
    <cellStyle name="Level0 7" xfId="121"/>
    <cellStyle name="Level0 7 2" xfId="122"/>
    <cellStyle name="Level0 7 3" xfId="123"/>
    <cellStyle name="Level0 8" xfId="124"/>
    <cellStyle name="Level0 8 2" xfId="125"/>
    <cellStyle name="Level0 8 3" xfId="126"/>
    <cellStyle name="Level0 9" xfId="127"/>
    <cellStyle name="Level0 9 2" xfId="128"/>
    <cellStyle name="Level0 9 3" xfId="129"/>
    <cellStyle name="Level0_Zvit rux-koshtiv 2010 Департамент " xfId="130"/>
    <cellStyle name="Level1" xfId="131"/>
    <cellStyle name="Level1 2" xfId="132"/>
    <cellStyle name="Level1-Numbers" xfId="133"/>
    <cellStyle name="Level1-Numbers 2" xfId="134"/>
    <cellStyle name="Level1-Numbers-Hide" xfId="135"/>
    <cellStyle name="Level2" xfId="136"/>
    <cellStyle name="Level2 2" xfId="137"/>
    <cellStyle name="Level2-Hide" xfId="138"/>
    <cellStyle name="Level2-Hide 2" xfId="139"/>
    <cellStyle name="Level2-Numbers" xfId="140"/>
    <cellStyle name="Level2-Numbers 2" xfId="141"/>
    <cellStyle name="Level2-Numbers-Hide" xfId="142"/>
    <cellStyle name="Level3" xfId="143"/>
    <cellStyle name="Level3 2" xfId="144"/>
    <cellStyle name="Level3 3" xfId="145"/>
    <cellStyle name="Level3_План департамент_2010_1207" xfId="146"/>
    <cellStyle name="Level3-Hide" xfId="147"/>
    <cellStyle name="Level3-Hide 2" xfId="148"/>
    <cellStyle name="Level3-Numbers" xfId="149"/>
    <cellStyle name="Level3-Numbers 2" xfId="150"/>
    <cellStyle name="Level3-Numbers 3" xfId="151"/>
    <cellStyle name="Level3-Numbers_План департамент_2010_1207" xfId="152"/>
    <cellStyle name="Level3-Numbers-Hide" xfId="153"/>
    <cellStyle name="Level4" xfId="154"/>
    <cellStyle name="Level4 2" xfId="155"/>
    <cellStyle name="Level4-Hide" xfId="156"/>
    <cellStyle name="Level4-Hide 2" xfId="157"/>
    <cellStyle name="Level4-Numbers" xfId="158"/>
    <cellStyle name="Level4-Numbers 2" xfId="159"/>
    <cellStyle name="Level4-Numbers-Hide" xfId="160"/>
    <cellStyle name="Level5" xfId="161"/>
    <cellStyle name="Level5 2" xfId="162"/>
    <cellStyle name="Level5-Hide" xfId="163"/>
    <cellStyle name="Level5-Hide 2" xfId="164"/>
    <cellStyle name="Level5-Numbers" xfId="165"/>
    <cellStyle name="Level5-Numbers 2" xfId="166"/>
    <cellStyle name="Level5-Numbers-Hide" xfId="167"/>
    <cellStyle name="Level6" xfId="168"/>
    <cellStyle name="Level6 2" xfId="169"/>
    <cellStyle name="Level6-Hide" xfId="170"/>
    <cellStyle name="Level6-Hide 2" xfId="171"/>
    <cellStyle name="Level6-Numbers" xfId="172"/>
    <cellStyle name="Level6-Numbers 2" xfId="173"/>
    <cellStyle name="Level7" xfId="174"/>
    <cellStyle name="Level7-Hide" xfId="175"/>
    <cellStyle name="Level7-Numbers" xfId="176"/>
    <cellStyle name="Linked Cell" xfId="177"/>
    <cellStyle name="Neutral" xfId="178"/>
    <cellStyle name="Normal 2" xfId="179"/>
    <cellStyle name="Normal_GSE DCF_Model_31_07_09 final" xfId="180"/>
    <cellStyle name="Note" xfId="181"/>
    <cellStyle name="Number-Cells" xfId="182"/>
    <cellStyle name="Number-Cells-Column2" xfId="183"/>
    <cellStyle name="Number-Cells-Column5" xfId="184"/>
    <cellStyle name="Output" xfId="185"/>
    <cellStyle name="Row-Header" xfId="186"/>
    <cellStyle name="Row-Header 2" xfId="187"/>
    <cellStyle name="Title" xfId="188"/>
    <cellStyle name="Total" xfId="189"/>
    <cellStyle name="Warning Text" xfId="190"/>
    <cellStyle name="Акцент1 2" xfId="191"/>
    <cellStyle name="Акцент1 3" xfId="192"/>
    <cellStyle name="Акцент2 2" xfId="193"/>
    <cellStyle name="Акцент2 3" xfId="194"/>
    <cellStyle name="Акцент3 2" xfId="195"/>
    <cellStyle name="Акцент3 3" xfId="196"/>
    <cellStyle name="Акцент4 2" xfId="197"/>
    <cellStyle name="Акцент4 3" xfId="198"/>
    <cellStyle name="Акцент5 2" xfId="199"/>
    <cellStyle name="Акцент5 3" xfId="200"/>
    <cellStyle name="Акцент6 2" xfId="201"/>
    <cellStyle name="Акцент6 3" xfId="202"/>
    <cellStyle name="Ввод  2" xfId="203"/>
    <cellStyle name="Ввод  3" xfId="204"/>
    <cellStyle name="Вывод 2" xfId="205"/>
    <cellStyle name="Вывод 3" xfId="206"/>
    <cellStyle name="Вычисление 2" xfId="207"/>
    <cellStyle name="Вычисление 3" xfId="208"/>
    <cellStyle name="Денежный 2" xfId="209"/>
    <cellStyle name="Заголовок 1 2" xfId="210"/>
    <cellStyle name="Заголовок 1 3" xfId="211"/>
    <cellStyle name="Заголовок 2 2" xfId="212"/>
    <cellStyle name="Заголовок 2 3" xfId="213"/>
    <cellStyle name="Заголовок 3 2" xfId="214"/>
    <cellStyle name="Заголовок 3 3" xfId="215"/>
    <cellStyle name="Заголовок 4 2" xfId="216"/>
    <cellStyle name="Заголовок 4 3" xfId="217"/>
    <cellStyle name="Итог 2" xfId="218"/>
    <cellStyle name="Итог 3" xfId="219"/>
    <cellStyle name="Контрольная ячейка 2" xfId="220"/>
    <cellStyle name="Контрольная ячейка 3" xfId="221"/>
    <cellStyle name="Название 2" xfId="222"/>
    <cellStyle name="Название 3" xfId="223"/>
    <cellStyle name="Нейтральный 2" xfId="224"/>
    <cellStyle name="Нейтральный 3" xfId="225"/>
    <cellStyle name="Обычный" xfId="0" builtinId="0"/>
    <cellStyle name="Обычный 10" xfId="226"/>
    <cellStyle name="Обычный 11" xfId="227"/>
    <cellStyle name="Обычный 12" xfId="228"/>
    <cellStyle name="Обычный 13" xfId="229"/>
    <cellStyle name="Обычный 14" xfId="230"/>
    <cellStyle name="Обычный 15" xfId="231"/>
    <cellStyle name="Обычный 16" xfId="232"/>
    <cellStyle name="Обычный 17" xfId="233"/>
    <cellStyle name="Обычный 18" xfId="234"/>
    <cellStyle name="Обычный 2" xfId="235"/>
    <cellStyle name="Обычный 2 10" xfId="236"/>
    <cellStyle name="Обычный 2 11" xfId="237"/>
    <cellStyle name="Обычный 2 12" xfId="238"/>
    <cellStyle name="Обычный 2 13" xfId="239"/>
    <cellStyle name="Обычный 2 14" xfId="240"/>
    <cellStyle name="Обычный 2 15" xfId="241"/>
    <cellStyle name="Обычный 2 16" xfId="242"/>
    <cellStyle name="Обычный 2 2" xfId="243"/>
    <cellStyle name="Обычный 2 2 2" xfId="244"/>
    <cellStyle name="Обычный 2 2 3" xfId="245"/>
    <cellStyle name="Обычный 2 2_Расшифровка прочих" xfId="246"/>
    <cellStyle name="Обычный 2 3" xfId="247"/>
    <cellStyle name="Обычный 2 4" xfId="248"/>
    <cellStyle name="Обычный 2 5" xfId="249"/>
    <cellStyle name="Обычный 2 6" xfId="250"/>
    <cellStyle name="Обычный 2 7" xfId="251"/>
    <cellStyle name="Обычный 2 8" xfId="252"/>
    <cellStyle name="Обычный 2 9" xfId="253"/>
    <cellStyle name="Обычный 2_2604-2010" xfId="254"/>
    <cellStyle name="Обычный 3" xfId="255"/>
    <cellStyle name="Обычный 3 10" xfId="256"/>
    <cellStyle name="Обычный 3 11" xfId="257"/>
    <cellStyle name="Обычный 3 12" xfId="258"/>
    <cellStyle name="Обычный 3 13" xfId="259"/>
    <cellStyle name="Обычный 3 14" xfId="260"/>
    <cellStyle name="Обычный 3 2" xfId="261"/>
    <cellStyle name="Обычный 3 3" xfId="262"/>
    <cellStyle name="Обычный 3 4" xfId="263"/>
    <cellStyle name="Обычный 3 5" xfId="264"/>
    <cellStyle name="Обычный 3 6" xfId="265"/>
    <cellStyle name="Обычный 3 7" xfId="266"/>
    <cellStyle name="Обычный 3 8" xfId="267"/>
    <cellStyle name="Обычный 3 9" xfId="268"/>
    <cellStyle name="Обычный 3_Дефицит_7 млрд_0608_бс" xfId="269"/>
    <cellStyle name="Обычный 4" xfId="270"/>
    <cellStyle name="Обычный 5" xfId="271"/>
    <cellStyle name="Обычный 5 2" xfId="272"/>
    <cellStyle name="Обычный 6" xfId="273"/>
    <cellStyle name="Обычный 6 2" xfId="274"/>
    <cellStyle name="Обычный 6 3" xfId="275"/>
    <cellStyle name="Обычный 6 4" xfId="276"/>
    <cellStyle name="Обычный 6_Дефицит_7 млрд_0608_бс" xfId="277"/>
    <cellStyle name="Обычный 7" xfId="278"/>
    <cellStyle name="Обычный 7 2" xfId="279"/>
    <cellStyle name="Обычный 8" xfId="280"/>
    <cellStyle name="Обычный 9" xfId="281"/>
    <cellStyle name="Обычный 9 2" xfId="282"/>
    <cellStyle name="Плохой 2" xfId="283"/>
    <cellStyle name="Плохой 3" xfId="284"/>
    <cellStyle name="Пояснение 2" xfId="285"/>
    <cellStyle name="Пояснение 3" xfId="286"/>
    <cellStyle name="Примечание 2" xfId="287"/>
    <cellStyle name="Примечание 3" xfId="288"/>
    <cellStyle name="Процентный 2" xfId="289"/>
    <cellStyle name="Процентный 2 10" xfId="290"/>
    <cellStyle name="Процентный 2 11" xfId="291"/>
    <cellStyle name="Процентный 2 12" xfId="292"/>
    <cellStyle name="Процентный 2 13" xfId="293"/>
    <cellStyle name="Процентный 2 14" xfId="294"/>
    <cellStyle name="Процентный 2 15" xfId="295"/>
    <cellStyle name="Процентный 2 16" xfId="296"/>
    <cellStyle name="Процентный 2 2" xfId="297"/>
    <cellStyle name="Процентный 2 3" xfId="298"/>
    <cellStyle name="Процентный 2 4" xfId="299"/>
    <cellStyle name="Процентный 2 5" xfId="300"/>
    <cellStyle name="Процентный 2 6" xfId="301"/>
    <cellStyle name="Процентный 2 7" xfId="302"/>
    <cellStyle name="Процентный 2 8" xfId="303"/>
    <cellStyle name="Процентный 2 9" xfId="304"/>
    <cellStyle name="Процентный 3" xfId="305"/>
    <cellStyle name="Процентный 4" xfId="306"/>
    <cellStyle name="Процентный 4 2" xfId="307"/>
    <cellStyle name="Связанная ячейка 2" xfId="308"/>
    <cellStyle name="Связанная ячейка 3" xfId="309"/>
    <cellStyle name="Стиль 1" xfId="310"/>
    <cellStyle name="Стиль 1 2" xfId="311"/>
    <cellStyle name="Стиль 1 3" xfId="312"/>
    <cellStyle name="Стиль 1 4" xfId="313"/>
    <cellStyle name="Стиль 1 5" xfId="314"/>
    <cellStyle name="Стиль 1 6" xfId="315"/>
    <cellStyle name="Стиль 1 7" xfId="316"/>
    <cellStyle name="Текст предупреждения 2" xfId="317"/>
    <cellStyle name="Текст предупреждения 3" xfId="318"/>
    <cellStyle name="Тысячи [0]_1.62" xfId="319"/>
    <cellStyle name="Тысячи_1.62" xfId="320"/>
    <cellStyle name="Финансовый 2" xfId="321"/>
    <cellStyle name="Финансовый 2 10" xfId="322"/>
    <cellStyle name="Финансовый 2 11" xfId="323"/>
    <cellStyle name="Финансовый 2 12" xfId="324"/>
    <cellStyle name="Финансовый 2 13" xfId="325"/>
    <cellStyle name="Финансовый 2 14" xfId="326"/>
    <cellStyle name="Финансовый 2 15" xfId="327"/>
    <cellStyle name="Финансовый 2 16" xfId="328"/>
    <cellStyle name="Финансовый 2 17" xfId="329"/>
    <cellStyle name="Финансовый 2 2" xfId="330"/>
    <cellStyle name="Финансовый 2 3" xfId="331"/>
    <cellStyle name="Финансовый 2 4" xfId="332"/>
    <cellStyle name="Финансовый 2 5" xfId="333"/>
    <cellStyle name="Финансовый 2 6" xfId="334"/>
    <cellStyle name="Финансовый 2 7" xfId="335"/>
    <cellStyle name="Финансовый 2 8" xfId="336"/>
    <cellStyle name="Финансовый 2 9" xfId="337"/>
    <cellStyle name="Финансовый 3" xfId="338"/>
    <cellStyle name="Финансовый 3 2" xfId="339"/>
    <cellStyle name="Финансовый 4" xfId="340"/>
    <cellStyle name="Финансовый 4 2" xfId="341"/>
    <cellStyle name="Финансовый 4 3" xfId="342"/>
    <cellStyle name="Финансовый 5" xfId="343"/>
    <cellStyle name="Финансовый 6" xfId="344"/>
    <cellStyle name="Финансовый 7" xfId="345"/>
    <cellStyle name="Хороший 2" xfId="346"/>
    <cellStyle name="Хороший 3" xfId="347"/>
    <cellStyle name="числовой" xfId="348"/>
    <cellStyle name="Ю" xfId="349"/>
    <cellStyle name="Ю-FreeSet_10" xfId="3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externalLink" Target="externalLinks/externalLink3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42" Type="http://schemas.openxmlformats.org/officeDocument/2006/relationships/externalLink" Target="externalLinks/externalLink35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externalLink" Target="externalLinks/externalLink31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2.xml"/><Relationship Id="rId41" Type="http://schemas.openxmlformats.org/officeDocument/2006/relationships/externalLink" Target="externalLinks/externalLink3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40" Type="http://schemas.openxmlformats.org/officeDocument/2006/relationships/externalLink" Target="externalLinks/externalLink33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externalLink" Target="externalLinks/externalLink24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43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doc.lan.me\V3221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попер_р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  <sheetName val="7  Інші витрати"/>
      <sheetName val="ОСВ МСФЗ"/>
      <sheetName val="Inform"/>
      <sheetName val="Links"/>
      <sheetName val="Lead"/>
      <sheetName val="МТР Газ України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Inform"/>
      <sheetName val="база  "/>
      <sheetName val="7  Інші витрат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</sheetNames>
    <sheetDataSet>
      <sheetData sheetId="0"/>
      <sheetData sheetId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</sheetNames>
    <sheetDataSet>
      <sheetData sheetId="0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  <sheetName val="Setup"/>
      <sheetName val="200"/>
      <sheetName val="1993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  <sheetName val="МТР Газ України"/>
      <sheetName val="7  інші витрат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Ener "/>
      <sheetName val="Лист1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  Інші витрати"/>
      <sheetName val="gdp"/>
      <sheetName val="199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f-20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МТР Газ України"/>
      <sheetName val="7  Інші витрати"/>
      <sheetName val="199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7  інші витрати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МТР Газ України"/>
      <sheetName val="gdp"/>
      <sheetName val="7  інші витрати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1_Структура по елементах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8"/>
  <sheetViews>
    <sheetView topLeftCell="F99" zoomScale="65" zoomScaleNormal="65" zoomScaleSheetLayoutView="65" workbookViewId="0">
      <selection sqref="A1:J121"/>
    </sheetView>
  </sheetViews>
  <sheetFormatPr defaultColWidth="9.109375" defaultRowHeight="18"/>
  <cols>
    <col min="1" max="1" width="83.33203125" style="3" customWidth="1"/>
    <col min="2" max="2" width="10.88671875" style="14" customWidth="1"/>
    <col min="3" max="5" width="23" style="14" customWidth="1"/>
    <col min="6" max="6" width="23" style="3" customWidth="1"/>
    <col min="7" max="8" width="24.88671875" style="3" customWidth="1"/>
    <col min="9" max="9" width="24.44140625" style="3" customWidth="1"/>
    <col min="10" max="10" width="26.109375" style="3" customWidth="1"/>
    <col min="11" max="11" width="11.109375" style="3" customWidth="1"/>
    <col min="12" max="12" width="57.33203125" style="3" customWidth="1"/>
    <col min="13" max="14" width="9.109375" style="3"/>
    <col min="15" max="15" width="10.44140625" style="3" customWidth="1"/>
    <col min="16" max="16384" width="9.109375" style="3"/>
  </cols>
  <sheetData>
    <row r="1" spans="1:10" ht="18" customHeight="1">
      <c r="A1" s="48" t="s">
        <v>0</v>
      </c>
      <c r="B1" s="173"/>
      <c r="C1" s="173"/>
      <c r="D1" s="173"/>
      <c r="E1" s="173"/>
      <c r="G1" s="3" t="s">
        <v>1</v>
      </c>
    </row>
    <row r="2" spans="1:10" ht="18" customHeight="1">
      <c r="A2" s="48"/>
      <c r="B2" s="173"/>
      <c r="C2" s="173"/>
      <c r="D2" s="173"/>
      <c r="E2" s="173"/>
      <c r="G2" s="157" t="s">
        <v>2</v>
      </c>
      <c r="H2" s="157"/>
      <c r="I2" s="157"/>
    </row>
    <row r="3" spans="1:10" ht="18" customHeight="1">
      <c r="A3" s="257"/>
      <c r="B3" s="258"/>
      <c r="C3" s="50"/>
      <c r="D3" s="48"/>
      <c r="E3" s="48"/>
      <c r="F3" s="48"/>
      <c r="G3" s="157" t="s">
        <v>3</v>
      </c>
      <c r="H3" s="157"/>
      <c r="I3" s="157"/>
      <c r="J3" s="157"/>
    </row>
    <row r="4" spans="1:10" ht="18" customHeight="1">
      <c r="A4" s="247" t="s">
        <v>4</v>
      </c>
      <c r="B4" s="263"/>
      <c r="C4" s="50"/>
      <c r="D4" s="48"/>
      <c r="E4" s="48"/>
      <c r="F4" s="48"/>
      <c r="G4" s="247" t="s">
        <v>5</v>
      </c>
      <c r="H4" s="247"/>
      <c r="I4" s="247"/>
      <c r="J4" s="247"/>
    </row>
    <row r="5" spans="1:10" ht="18" customHeight="1">
      <c r="A5" s="262"/>
      <c r="B5" s="263"/>
      <c r="C5" s="50"/>
      <c r="D5" s="49"/>
      <c r="E5" s="49"/>
      <c r="F5" s="49"/>
      <c r="G5" s="102" t="s">
        <v>6</v>
      </c>
      <c r="H5" s="102"/>
      <c r="I5" s="102"/>
      <c r="J5" s="102"/>
    </row>
    <row r="6" spans="1:10" ht="18" customHeight="1">
      <c r="A6" s="257"/>
      <c r="B6" s="258"/>
      <c r="C6" s="48"/>
      <c r="D6" s="49"/>
      <c r="E6" s="49"/>
      <c r="F6" s="49"/>
      <c r="G6" s="48"/>
      <c r="H6" s="48"/>
      <c r="I6" s="153"/>
      <c r="J6" s="153"/>
    </row>
    <row r="7" spans="1:10" ht="18" customHeight="1">
      <c r="A7" s="157" t="s">
        <v>7</v>
      </c>
      <c r="B7" s="50"/>
      <c r="C7" s="50"/>
      <c r="D7" s="49"/>
      <c r="E7" s="49"/>
      <c r="F7" s="49"/>
      <c r="I7" s="157"/>
      <c r="J7" s="157"/>
    </row>
    <row r="8" spans="1:10" ht="18" customHeight="1">
      <c r="A8" s="50"/>
      <c r="B8" s="50"/>
      <c r="C8" s="117"/>
      <c r="D8" s="156"/>
      <c r="E8" s="156"/>
      <c r="F8" s="156"/>
    </row>
    <row r="9" spans="1:10" ht="18" customHeight="1">
      <c r="A9" s="50"/>
      <c r="B9" s="50"/>
      <c r="C9" s="117"/>
      <c r="D9" s="156"/>
      <c r="E9" s="156"/>
      <c r="F9" s="156"/>
    </row>
    <row r="10" spans="1:10" ht="18" customHeight="1">
      <c r="A10" s="118" t="s">
        <v>8</v>
      </c>
      <c r="B10" s="48"/>
      <c r="C10" s="48"/>
      <c r="D10" s="48"/>
      <c r="E10" s="119"/>
      <c r="F10" s="120"/>
      <c r="G10" s="261" t="s">
        <v>9</v>
      </c>
      <c r="H10" s="261"/>
      <c r="I10" s="261"/>
      <c r="J10" s="261"/>
    </row>
    <row r="11" spans="1:10" ht="18" customHeight="1">
      <c r="A11" s="118"/>
      <c r="B11" s="48"/>
      <c r="C11" s="48"/>
      <c r="D11" s="48"/>
      <c r="E11" s="119"/>
      <c r="F11" s="120"/>
      <c r="G11" s="156"/>
      <c r="H11" s="156"/>
      <c r="I11" s="156"/>
      <c r="J11" s="156"/>
    </row>
    <row r="12" spans="1:10" ht="18" customHeight="1">
      <c r="A12" s="245"/>
      <c r="B12" s="246"/>
      <c r="C12" s="153"/>
      <c r="D12" s="153"/>
      <c r="E12" s="48"/>
      <c r="F12" s="121"/>
      <c r="G12" s="245"/>
      <c r="H12" s="245"/>
      <c r="I12" s="245"/>
      <c r="J12" s="245"/>
    </row>
    <row r="13" spans="1:10" ht="18" customHeight="1">
      <c r="A13" s="260" t="s">
        <v>4</v>
      </c>
      <c r="B13" s="260"/>
      <c r="C13" s="264"/>
      <c r="D13" s="264"/>
      <c r="E13" s="50"/>
      <c r="F13" s="49"/>
      <c r="G13" s="260" t="s">
        <v>10</v>
      </c>
      <c r="H13" s="260"/>
      <c r="I13" s="260"/>
      <c r="J13" s="260"/>
    </row>
    <row r="14" spans="1:10" ht="18" customHeight="1">
      <c r="A14" s="157"/>
      <c r="B14" s="157"/>
      <c r="C14" s="157"/>
      <c r="D14" s="157"/>
      <c r="E14" s="50"/>
      <c r="F14" s="49"/>
      <c r="G14" s="157"/>
      <c r="H14" s="157"/>
      <c r="I14" s="157"/>
      <c r="J14" s="157"/>
    </row>
    <row r="15" spans="1:10" ht="18" customHeight="1">
      <c r="A15" s="245"/>
      <c r="B15" s="246"/>
      <c r="C15" s="247"/>
      <c r="D15" s="248"/>
      <c r="E15" s="50"/>
      <c r="F15" s="49"/>
      <c r="G15" s="154"/>
      <c r="H15" s="154"/>
      <c r="I15" s="154"/>
      <c r="J15" s="154"/>
    </row>
    <row r="16" spans="1:10" ht="18" customHeight="1">
      <c r="A16" s="153" t="s">
        <v>7</v>
      </c>
      <c r="B16" s="155"/>
      <c r="C16" s="153"/>
      <c r="D16" s="155"/>
      <c r="E16" s="50"/>
      <c r="F16" s="49"/>
      <c r="G16" s="259" t="s">
        <v>7</v>
      </c>
      <c r="H16" s="259"/>
      <c r="I16" s="259"/>
      <c r="J16" s="259"/>
    </row>
    <row r="17" spans="1:10" ht="18" customHeight="1">
      <c r="A17" s="153"/>
      <c r="B17" s="155"/>
      <c r="C17" s="153"/>
      <c r="D17" s="155"/>
      <c r="E17" s="50"/>
      <c r="F17" s="49"/>
      <c r="G17" s="153"/>
      <c r="H17" s="153"/>
      <c r="I17" s="153"/>
      <c r="J17" s="153"/>
    </row>
    <row r="18" spans="1:10" ht="18" customHeight="1">
      <c r="A18" s="153"/>
      <c r="B18" s="155"/>
      <c r="C18" s="153"/>
      <c r="D18" s="155"/>
      <c r="E18" s="50"/>
      <c r="F18" s="49"/>
      <c r="G18" s="122"/>
      <c r="H18" s="122"/>
      <c r="I18" s="122"/>
      <c r="J18" s="122"/>
    </row>
    <row r="19" spans="1:10" ht="43.5" customHeight="1">
      <c r="A19" s="247"/>
      <c r="B19" s="247"/>
      <c r="C19" s="247"/>
      <c r="D19" s="247"/>
      <c r="E19" s="49"/>
      <c r="F19" s="49"/>
      <c r="G19" s="249" t="s">
        <v>11</v>
      </c>
      <c r="H19" s="250"/>
      <c r="I19" s="251" t="s">
        <v>12</v>
      </c>
      <c r="J19" s="251"/>
    </row>
    <row r="20" spans="1:10" ht="28.5" customHeight="1">
      <c r="A20" s="252" t="s">
        <v>13</v>
      </c>
      <c r="B20" s="251" t="s">
        <v>414</v>
      </c>
      <c r="C20" s="251"/>
      <c r="D20" s="251"/>
      <c r="E20" s="251"/>
      <c r="F20" s="251"/>
      <c r="G20" s="265" t="s">
        <v>14</v>
      </c>
      <c r="H20" s="267">
        <v>34702930</v>
      </c>
      <c r="I20" s="223" t="s">
        <v>15</v>
      </c>
      <c r="J20" s="256"/>
    </row>
    <row r="21" spans="1:10" ht="28.5" customHeight="1">
      <c r="A21" s="252"/>
      <c r="B21" s="251"/>
      <c r="C21" s="251"/>
      <c r="D21" s="251"/>
      <c r="E21" s="251"/>
      <c r="F21" s="251"/>
      <c r="G21" s="266"/>
      <c r="H21" s="268"/>
      <c r="I21" s="223"/>
      <c r="J21" s="251"/>
    </row>
    <row r="22" spans="1:10" ht="28.5" customHeight="1">
      <c r="A22" s="137" t="s">
        <v>16</v>
      </c>
      <c r="B22" s="249" t="s">
        <v>418</v>
      </c>
      <c r="C22" s="253"/>
      <c r="D22" s="253"/>
      <c r="E22" s="253"/>
      <c r="F22" s="250"/>
      <c r="G22" s="137" t="s">
        <v>17</v>
      </c>
      <c r="H22" s="137"/>
      <c r="I22" s="223" t="s">
        <v>18</v>
      </c>
      <c r="J22" s="256"/>
    </row>
    <row r="23" spans="1:10" ht="28.5" customHeight="1">
      <c r="A23" s="137" t="s">
        <v>19</v>
      </c>
      <c r="B23" s="249"/>
      <c r="C23" s="253"/>
      <c r="D23" s="253"/>
      <c r="E23" s="253"/>
      <c r="F23" s="250"/>
      <c r="G23" s="137" t="s">
        <v>20</v>
      </c>
      <c r="H23" s="137"/>
      <c r="I23" s="223"/>
      <c r="J23" s="251"/>
    </row>
    <row r="24" spans="1:10" ht="28.5" customHeight="1">
      <c r="A24" s="137" t="s">
        <v>21</v>
      </c>
      <c r="B24" s="249"/>
      <c r="C24" s="253"/>
      <c r="D24" s="253"/>
      <c r="E24" s="253"/>
      <c r="F24" s="250"/>
      <c r="G24" s="137" t="s">
        <v>22</v>
      </c>
      <c r="H24" s="137"/>
      <c r="I24" s="223" t="s">
        <v>18</v>
      </c>
      <c r="J24" s="221"/>
    </row>
    <row r="25" spans="1:10" ht="28.5" customHeight="1">
      <c r="A25" s="137" t="s">
        <v>23</v>
      </c>
      <c r="B25" s="249"/>
      <c r="C25" s="253"/>
      <c r="D25" s="253"/>
      <c r="E25" s="253"/>
      <c r="F25" s="253"/>
      <c r="G25" s="253"/>
      <c r="H25" s="250"/>
      <c r="I25" s="223"/>
      <c r="J25" s="222"/>
    </row>
    <row r="26" spans="1:10" ht="28.5" customHeight="1">
      <c r="A26" s="137" t="s">
        <v>24</v>
      </c>
      <c r="B26" s="249"/>
      <c r="C26" s="253"/>
      <c r="D26" s="253"/>
      <c r="E26" s="253"/>
      <c r="F26" s="253"/>
      <c r="G26" s="253"/>
      <c r="H26" s="250"/>
      <c r="I26" s="223" t="s">
        <v>18</v>
      </c>
      <c r="J26" s="224"/>
    </row>
    <row r="27" spans="1:10" ht="28.5" customHeight="1">
      <c r="A27" s="137" t="s">
        <v>25</v>
      </c>
      <c r="B27" s="249"/>
      <c r="C27" s="253"/>
      <c r="D27" s="253"/>
      <c r="E27" s="253"/>
      <c r="F27" s="253"/>
      <c r="G27" s="253"/>
      <c r="H27" s="250"/>
      <c r="I27" s="223"/>
      <c r="J27" s="224"/>
    </row>
    <row r="28" spans="1:10" ht="28.5" customHeight="1">
      <c r="A28" s="137" t="s">
        <v>26</v>
      </c>
      <c r="B28" s="249"/>
      <c r="C28" s="253"/>
      <c r="D28" s="253"/>
      <c r="E28" s="253"/>
      <c r="F28" s="253"/>
      <c r="G28" s="253"/>
      <c r="H28" s="250"/>
      <c r="I28" s="223" t="s">
        <v>18</v>
      </c>
      <c r="J28" s="224"/>
    </row>
    <row r="29" spans="1:10" ht="28.5" customHeight="1">
      <c r="A29" s="137" t="s">
        <v>27</v>
      </c>
      <c r="B29" s="249" t="s">
        <v>431</v>
      </c>
      <c r="C29" s="253"/>
      <c r="D29" s="253"/>
      <c r="E29" s="253"/>
      <c r="F29" s="253"/>
      <c r="G29" s="253"/>
      <c r="H29" s="250"/>
      <c r="I29" s="223"/>
      <c r="J29" s="224"/>
    </row>
    <row r="30" spans="1:10" ht="28.5" customHeight="1">
      <c r="A30" s="137" t="s">
        <v>28</v>
      </c>
      <c r="B30" s="249" t="s">
        <v>413</v>
      </c>
      <c r="C30" s="253"/>
      <c r="D30" s="253"/>
      <c r="E30" s="253"/>
      <c r="F30" s="253"/>
      <c r="G30" s="250"/>
      <c r="H30" s="252" t="s">
        <v>29</v>
      </c>
      <c r="I30" s="252"/>
      <c r="J30" s="51"/>
    </row>
    <row r="31" spans="1:10" ht="28.5" customHeight="1">
      <c r="A31" s="137" t="s">
        <v>30</v>
      </c>
      <c r="B31" s="249" t="s">
        <v>419</v>
      </c>
      <c r="C31" s="253"/>
      <c r="D31" s="253"/>
      <c r="E31" s="253"/>
      <c r="F31" s="253"/>
      <c r="G31" s="250"/>
      <c r="H31" s="252" t="s">
        <v>31</v>
      </c>
      <c r="I31" s="252"/>
      <c r="J31" s="51"/>
    </row>
    <row r="32" spans="1:10" ht="18.75" customHeight="1">
      <c r="A32" s="104"/>
      <c r="B32" s="104"/>
      <c r="C32" s="104"/>
      <c r="D32" s="104"/>
      <c r="E32" s="104"/>
      <c r="F32" s="104"/>
      <c r="G32" s="104"/>
      <c r="H32" s="102"/>
      <c r="I32" s="48"/>
      <c r="J32" s="50"/>
    </row>
    <row r="33" spans="1:12" ht="18.899999999999999" customHeight="1">
      <c r="A33" s="153"/>
      <c r="B33" s="102"/>
      <c r="C33" s="102"/>
      <c r="D33" s="102"/>
      <c r="E33" s="102"/>
      <c r="F33" s="102"/>
      <c r="G33" s="102"/>
      <c r="H33" s="102"/>
      <c r="I33" s="48"/>
      <c r="J33" s="48"/>
    </row>
    <row r="34" spans="1:12" ht="24" customHeight="1">
      <c r="A34" s="229" t="s">
        <v>32</v>
      </c>
      <c r="B34" s="229"/>
      <c r="C34" s="229"/>
      <c r="D34" s="229"/>
      <c r="E34" s="229"/>
      <c r="F34" s="229"/>
      <c r="G34" s="229"/>
      <c r="H34" s="229"/>
      <c r="I34" s="229"/>
      <c r="J34" s="229"/>
    </row>
    <row r="35" spans="1:12" ht="18" customHeight="1">
      <c r="A35" s="229" t="s">
        <v>524</v>
      </c>
      <c r="B35" s="229"/>
      <c r="C35" s="229"/>
      <c r="D35" s="229"/>
      <c r="E35" s="229"/>
      <c r="F35" s="229"/>
      <c r="G35" s="229"/>
      <c r="H35" s="229"/>
      <c r="I35" s="229"/>
      <c r="J35" s="229"/>
    </row>
    <row r="36" spans="1:12" ht="18" customHeight="1">
      <c r="A36" s="229" t="s">
        <v>33</v>
      </c>
      <c r="B36" s="229"/>
      <c r="C36" s="229"/>
      <c r="D36" s="229"/>
      <c r="E36" s="229"/>
      <c r="F36" s="229"/>
      <c r="G36" s="229"/>
      <c r="H36" s="229"/>
      <c r="I36" s="229"/>
      <c r="J36" s="229"/>
    </row>
    <row r="37" spans="1:12" ht="13.65" customHeight="1">
      <c r="B37" s="15"/>
      <c r="C37" s="4"/>
      <c r="D37" s="15"/>
      <c r="E37" s="15"/>
      <c r="F37" s="15"/>
      <c r="G37" s="15"/>
      <c r="H37" s="15"/>
      <c r="I37" s="15"/>
      <c r="J37" s="15"/>
    </row>
    <row r="38" spans="1:12" ht="31.65" customHeight="1">
      <c r="A38" s="240" t="s">
        <v>34</v>
      </c>
      <c r="B38" s="223" t="s">
        <v>35</v>
      </c>
      <c r="C38" s="237" t="s">
        <v>36</v>
      </c>
      <c r="D38" s="237" t="s">
        <v>37</v>
      </c>
      <c r="E38" s="254" t="s">
        <v>38</v>
      </c>
      <c r="F38" s="223" t="s">
        <v>39</v>
      </c>
      <c r="G38" s="230" t="s">
        <v>40</v>
      </c>
      <c r="H38" s="231"/>
      <c r="I38" s="231"/>
      <c r="J38" s="232"/>
    </row>
    <row r="39" spans="1:12" ht="54.75" customHeight="1">
      <c r="A39" s="240"/>
      <c r="B39" s="223"/>
      <c r="C39" s="238"/>
      <c r="D39" s="238"/>
      <c r="E39" s="255"/>
      <c r="F39" s="223"/>
      <c r="G39" s="148" t="s">
        <v>41</v>
      </c>
      <c r="H39" s="148" t="s">
        <v>42</v>
      </c>
      <c r="I39" s="148" t="s">
        <v>43</v>
      </c>
      <c r="J39" s="148" t="s">
        <v>44</v>
      </c>
    </row>
    <row r="40" spans="1:12" ht="20.100000000000001" customHeight="1">
      <c r="A40" s="151">
        <v>1</v>
      </c>
      <c r="B40" s="148">
        <v>2</v>
      </c>
      <c r="C40" s="148">
        <v>3</v>
      </c>
      <c r="D40" s="148">
        <v>4</v>
      </c>
      <c r="E40" s="148">
        <v>5</v>
      </c>
      <c r="F40" s="148">
        <v>6</v>
      </c>
      <c r="G40" s="148">
        <v>7</v>
      </c>
      <c r="H40" s="148">
        <v>8</v>
      </c>
      <c r="I40" s="148">
        <v>9</v>
      </c>
      <c r="J40" s="148">
        <v>10</v>
      </c>
    </row>
    <row r="41" spans="1:12" ht="25.05" customHeight="1">
      <c r="A41" s="239" t="s">
        <v>45</v>
      </c>
      <c r="B41" s="239"/>
      <c r="C41" s="239"/>
      <c r="D41" s="239"/>
      <c r="E41" s="239"/>
      <c r="F41" s="239"/>
      <c r="G41" s="239"/>
      <c r="H41" s="239"/>
      <c r="I41" s="239"/>
      <c r="J41" s="239"/>
      <c r="L41" s="114"/>
    </row>
    <row r="42" spans="1:12" ht="18.75" customHeight="1">
      <c r="A42" s="27" t="s">
        <v>46</v>
      </c>
      <c r="B42" s="53">
        <v>1000</v>
      </c>
      <c r="C42" s="44">
        <f>'I. Інф. до фін.плану'!C23</f>
        <v>54509</v>
      </c>
      <c r="D42" s="44">
        <f>'I. Інф. до фін.плану'!D23</f>
        <v>92467</v>
      </c>
      <c r="E42" s="44">
        <f>'I. Інф. до фін.плану'!E23</f>
        <v>94313</v>
      </c>
      <c r="F42" s="44">
        <f>'I. Інф. до фін.плану'!F23</f>
        <v>128914.06999999999</v>
      </c>
      <c r="G42" s="55"/>
      <c r="H42" s="55"/>
      <c r="I42" s="55"/>
      <c r="J42" s="55"/>
      <c r="L42" s="114"/>
    </row>
    <row r="43" spans="1:12" ht="18.75" customHeight="1">
      <c r="A43" s="27" t="s">
        <v>47</v>
      </c>
      <c r="B43" s="151">
        <v>1010</v>
      </c>
      <c r="C43" s="44">
        <f>'I. Інф. до фін.плану'!C24</f>
        <v>-126341</v>
      </c>
      <c r="D43" s="44">
        <f>'I. Інф. до фін.плану'!D24</f>
        <v>-165518</v>
      </c>
      <c r="E43" s="44">
        <f>'I. Інф. до фін.плану'!E24</f>
        <v>-145340.9</v>
      </c>
      <c r="F43" s="44">
        <f>'I. Інф. до фін.плану'!F24</f>
        <v>-209440.45</v>
      </c>
      <c r="G43" s="31"/>
      <c r="H43" s="31"/>
      <c r="I43" s="31"/>
      <c r="J43" s="31"/>
      <c r="L43" s="115"/>
    </row>
    <row r="44" spans="1:12" ht="18.75" customHeight="1">
      <c r="A44" s="28" t="s">
        <v>48</v>
      </c>
      <c r="B44" s="149">
        <v>1020</v>
      </c>
      <c r="C44" s="44">
        <f t="shared" ref="C44:J44" si="0">SUM(C42,C43)</f>
        <v>-71832</v>
      </c>
      <c r="D44" s="44">
        <f t="shared" si="0"/>
        <v>-73051</v>
      </c>
      <c r="E44" s="44">
        <f t="shared" si="0"/>
        <v>-51027.899999999994</v>
      </c>
      <c r="F44" s="44">
        <f t="shared" si="0"/>
        <v>-80526.380000000019</v>
      </c>
      <c r="G44" s="44">
        <f t="shared" si="0"/>
        <v>0</v>
      </c>
      <c r="H44" s="44">
        <f t="shared" si="0"/>
        <v>0</v>
      </c>
      <c r="I44" s="44">
        <f t="shared" si="0"/>
        <v>0</v>
      </c>
      <c r="J44" s="44">
        <f t="shared" si="0"/>
        <v>0</v>
      </c>
      <c r="L44" s="114"/>
    </row>
    <row r="45" spans="1:12" ht="18.75" customHeight="1">
      <c r="A45" s="29" t="s">
        <v>49</v>
      </c>
      <c r="B45" s="149">
        <v>1310</v>
      </c>
      <c r="C45" s="44" t="e">
        <f>'I. Інф. до фін.плану'!C106</f>
        <v>#VALUE!</v>
      </c>
      <c r="D45" s="44" t="e">
        <f>'I. Інф. до фін.плану'!D106</f>
        <v>#VALUE!</v>
      </c>
      <c r="E45" s="44" t="e">
        <f>'I. Інф. до фін.плану'!E106</f>
        <v>#VALUE!</v>
      </c>
      <c r="F45" s="44">
        <f>'I. Інф. до фін.плану'!F106</f>
        <v>-26757.380000000019</v>
      </c>
      <c r="G45" s="116" t="s">
        <v>50</v>
      </c>
      <c r="H45" s="116" t="s">
        <v>50</v>
      </c>
      <c r="I45" s="116" t="s">
        <v>50</v>
      </c>
      <c r="J45" s="116" t="s">
        <v>50</v>
      </c>
    </row>
    <row r="46" spans="1:12" ht="18.75" customHeight="1">
      <c r="A46" s="16" t="s">
        <v>51</v>
      </c>
      <c r="B46" s="54">
        <v>1200</v>
      </c>
      <c r="C46" s="44">
        <f>'I. Інф. до фін.плану'!C93</f>
        <v>-16103.919999999998</v>
      </c>
      <c r="D46" s="44">
        <f>'I. Інф. до фін.плану'!D93</f>
        <v>37244</v>
      </c>
      <c r="E46" s="44">
        <f>'I. Інф. до фін.плану'!E93</f>
        <v>27314.380000000005</v>
      </c>
      <c r="F46" s="44">
        <f>'I. Інф. до фін.плану'!F93</f>
        <v>2165.6199999999808</v>
      </c>
      <c r="G46" s="42"/>
      <c r="H46" s="42"/>
      <c r="I46" s="42"/>
      <c r="J46" s="42"/>
    </row>
    <row r="47" spans="1:12" ht="24" customHeight="1">
      <c r="A47" s="241" t="s">
        <v>52</v>
      </c>
      <c r="B47" s="241"/>
      <c r="C47" s="241"/>
      <c r="D47" s="241"/>
      <c r="E47" s="241"/>
      <c r="F47" s="241"/>
      <c r="G47" s="241"/>
      <c r="H47" s="241"/>
      <c r="I47" s="241"/>
      <c r="J47" s="241"/>
    </row>
    <row r="48" spans="1:12" ht="18.75" customHeight="1">
      <c r="A48" s="58" t="s">
        <v>53</v>
      </c>
      <c r="B48" s="151">
        <v>2111</v>
      </c>
      <c r="C48" s="44" t="str">
        <f>'ІІ. Розп. ч.п. та розр. з бюд.'!F25</f>
        <v>-</v>
      </c>
      <c r="D48" s="44" t="str">
        <f>'ІІ. Розп. ч.п. та розр. з бюд.'!G25</f>
        <v>-</v>
      </c>
      <c r="E48" s="44" t="str">
        <f>'ІІ. Розп. ч.п. та розр. з бюд.'!H25</f>
        <v>-</v>
      </c>
      <c r="F48" s="44">
        <f>'ІІ. Розп. ч.п. та розр. з бюд.'!I25</f>
        <v>0</v>
      </c>
      <c r="G48" s="31" t="s">
        <v>50</v>
      </c>
      <c r="H48" s="31" t="s">
        <v>50</v>
      </c>
      <c r="I48" s="31" t="s">
        <v>50</v>
      </c>
      <c r="J48" s="31" t="s">
        <v>50</v>
      </c>
    </row>
    <row r="49" spans="1:11" ht="37.5" customHeight="1">
      <c r="A49" s="58" t="s">
        <v>54</v>
      </c>
      <c r="B49" s="151">
        <v>2112</v>
      </c>
      <c r="C49" s="44">
        <f>'ІІ. Розп. ч.п. та розр. з бюд.'!F26</f>
        <v>-1943</v>
      </c>
      <c r="D49" s="44">
        <f>'ІІ. Розп. ч.п. та розр. з бюд.'!G26</f>
        <v>16055</v>
      </c>
      <c r="E49" s="44">
        <v>16055</v>
      </c>
      <c r="F49" s="44">
        <f>'ІІ. Розп. ч.п. та розр. з бюд.'!I26</f>
        <v>23866</v>
      </c>
      <c r="G49" s="31" t="s">
        <v>50</v>
      </c>
      <c r="H49" s="31" t="s">
        <v>50</v>
      </c>
      <c r="I49" s="31" t="s">
        <v>50</v>
      </c>
      <c r="J49" s="31" t="s">
        <v>50</v>
      </c>
    </row>
    <row r="50" spans="1:11" ht="37.5" customHeight="1">
      <c r="A50" s="59" t="s">
        <v>55</v>
      </c>
      <c r="B50" s="19">
        <v>2113</v>
      </c>
      <c r="C50" s="44" t="str">
        <f>'ІІ. Розп. ч.п. та розр. з бюд.'!F27</f>
        <v>(    )</v>
      </c>
      <c r="D50" s="44" t="str">
        <f>'ІІ. Розп. ч.п. та розр. з бюд.'!G27</f>
        <v>(    )</v>
      </c>
      <c r="E50" s="44" t="str">
        <f>'ІІ. Розп. ч.п. та розр. з бюд.'!H27</f>
        <v>(    )</v>
      </c>
      <c r="F50" s="44">
        <f>'ІІ. Розп. ч.п. та розр. з бюд.'!I27</f>
        <v>0</v>
      </c>
      <c r="G50" s="31" t="s">
        <v>50</v>
      </c>
      <c r="H50" s="31" t="s">
        <v>50</v>
      </c>
      <c r="I50" s="31" t="s">
        <v>50</v>
      </c>
      <c r="J50" s="31" t="s">
        <v>50</v>
      </c>
    </row>
    <row r="51" spans="1:11" ht="37.5" customHeight="1">
      <c r="A51" s="59" t="s">
        <v>56</v>
      </c>
      <c r="B51" s="19">
        <v>2115</v>
      </c>
      <c r="C51" s="44" t="str">
        <f>'ІІ. Розп. ч.п. та розр. з бюд.'!F29</f>
        <v>-</v>
      </c>
      <c r="D51" s="44">
        <f>'ІІ. Розп. ч.п. та розр. з бюд.'!G29</f>
        <v>0</v>
      </c>
      <c r="E51" s="44">
        <f>'ІІ. Розп. ч.п. та розр. з бюд.'!H29</f>
        <v>0</v>
      </c>
      <c r="F51" s="44">
        <f>'ІІ. Розп. ч.п. та розр. з бюд.'!I29</f>
        <v>0</v>
      </c>
      <c r="G51" s="31" t="s">
        <v>50</v>
      </c>
      <c r="H51" s="31" t="s">
        <v>50</v>
      </c>
      <c r="I51" s="31" t="s">
        <v>50</v>
      </c>
      <c r="J51" s="31" t="s">
        <v>50</v>
      </c>
    </row>
    <row r="52" spans="1:11" ht="80.400000000000006" customHeight="1">
      <c r="A52" s="59" t="s">
        <v>57</v>
      </c>
      <c r="B52" s="19">
        <v>2131</v>
      </c>
      <c r="C52" s="44" t="str">
        <f>'ІІ. Розп. ч.п. та розр. з бюд.'!F40</f>
        <v>-</v>
      </c>
      <c r="D52" s="44">
        <f>'ІІ. Розп. ч.п. та розр. з бюд.'!G40</f>
        <v>0</v>
      </c>
      <c r="E52" s="44">
        <f>'ІІ. Розп. ч.п. та розр. з бюд.'!H40</f>
        <v>0</v>
      </c>
      <c r="F52" s="44">
        <f>'ІІ. Розп. ч.п. та розр. з бюд.'!I40</f>
        <v>0</v>
      </c>
      <c r="G52" s="31" t="s">
        <v>50</v>
      </c>
      <c r="H52" s="31" t="s">
        <v>50</v>
      </c>
      <c r="I52" s="31" t="s">
        <v>50</v>
      </c>
      <c r="J52" s="31" t="s">
        <v>50</v>
      </c>
    </row>
    <row r="53" spans="1:11" ht="25.2" customHeight="1">
      <c r="A53" s="57" t="s">
        <v>58</v>
      </c>
      <c r="B53" s="41">
        <v>2200</v>
      </c>
      <c r="C53" s="44">
        <f>'ІІ. Розп. ч.п. та розр. з бюд.'!F47</f>
        <v>19476.699999999997</v>
      </c>
      <c r="D53" s="44">
        <f>'ІІ. Розп. ч.п. та розр. з бюд.'!G47</f>
        <v>44313.01</v>
      </c>
      <c r="E53" s="44">
        <f>'ІІ. Розп. ч.п. та розр. з бюд.'!H47</f>
        <v>43833.4</v>
      </c>
      <c r="F53" s="44">
        <f>'ІІ. Розп. ч.п. та розр. з бюд.'!I47</f>
        <v>61824.399999999994</v>
      </c>
      <c r="G53" s="55"/>
      <c r="H53" s="55"/>
      <c r="I53" s="55"/>
      <c r="J53" s="55"/>
      <c r="K53" s="56"/>
    </row>
    <row r="54" spans="1:11" ht="25.05" customHeight="1">
      <c r="A54" s="242" t="s">
        <v>59</v>
      </c>
      <c r="B54" s="243"/>
      <c r="C54" s="243"/>
      <c r="D54" s="243"/>
      <c r="E54" s="243"/>
      <c r="F54" s="243"/>
      <c r="G54" s="243"/>
      <c r="H54" s="243"/>
      <c r="I54" s="243"/>
      <c r="J54" s="244"/>
    </row>
    <row r="55" spans="1:11" s="5" customFormat="1" ht="20.100000000000001" customHeight="1">
      <c r="A55" s="25" t="s">
        <v>60</v>
      </c>
      <c r="B55" s="9">
        <v>4000</v>
      </c>
      <c r="C55" s="44">
        <f>'ІV кап. інвеат. V кред. '!F7</f>
        <v>3730</v>
      </c>
      <c r="D55" s="44">
        <f>'ІV кап. інвеат. V кред. '!G7</f>
        <v>850</v>
      </c>
      <c r="E55" s="44">
        <f>'ІV кап. інвеат. V кред. '!H7</f>
        <v>850</v>
      </c>
      <c r="F55" s="44">
        <f>'ІV кап. інвеат. V кред. '!I7</f>
        <v>7200</v>
      </c>
      <c r="G55" s="43"/>
      <c r="H55" s="43"/>
      <c r="I55" s="43"/>
      <c r="J55" s="43"/>
      <c r="K55" s="68"/>
    </row>
    <row r="56" spans="1:11" ht="25.05" customHeight="1">
      <c r="A56" s="233" t="s">
        <v>61</v>
      </c>
      <c r="B56" s="234"/>
      <c r="C56" s="234"/>
      <c r="D56" s="234"/>
      <c r="E56" s="234"/>
      <c r="F56" s="234"/>
      <c r="G56" s="234"/>
      <c r="H56" s="234"/>
      <c r="I56" s="234"/>
      <c r="J56" s="235"/>
    </row>
    <row r="57" spans="1:11" ht="78.75" customHeight="1">
      <c r="A57" s="38" t="s">
        <v>62</v>
      </c>
      <c r="B57" s="160">
        <v>5010</v>
      </c>
      <c r="C57" s="45">
        <f t="shared" ref="C57:J57" si="1">(C46/C42)*100</f>
        <v>-29.543598304867082</v>
      </c>
      <c r="D57" s="45">
        <f t="shared" si="1"/>
        <v>40.278153287118649</v>
      </c>
      <c r="E57" s="45">
        <f t="shared" si="1"/>
        <v>28.961415711513794</v>
      </c>
      <c r="F57" s="45">
        <f t="shared" si="1"/>
        <v>1.6798942117024005</v>
      </c>
      <c r="G57" s="45" t="e">
        <f t="shared" si="1"/>
        <v>#DIV/0!</v>
      </c>
      <c r="H57" s="45" t="e">
        <f t="shared" si="1"/>
        <v>#DIV/0!</v>
      </c>
      <c r="I57" s="45" t="e">
        <f t="shared" si="1"/>
        <v>#DIV/0!</v>
      </c>
      <c r="J57" s="45" t="e">
        <f t="shared" si="1"/>
        <v>#DIV/0!</v>
      </c>
    </row>
    <row r="58" spans="1:11" ht="59.25" customHeight="1">
      <c r="A58" s="38" t="s">
        <v>63</v>
      </c>
      <c r="B58" s="160">
        <v>5020</v>
      </c>
      <c r="C58" s="45" t="e">
        <f>(C46/C72)*100</f>
        <v>#DIV/0!</v>
      </c>
      <c r="D58" s="45" t="e">
        <f>(D46/D72)*100</f>
        <v>#DIV/0!</v>
      </c>
      <c r="E58" s="45" t="e">
        <f>(E46/E72)*100</f>
        <v>#DIV/0!</v>
      </c>
      <c r="F58" s="45" t="e">
        <f>(F46/F72)*100</f>
        <v>#DIV/0!</v>
      </c>
      <c r="G58" s="60" t="s">
        <v>50</v>
      </c>
      <c r="H58" s="60" t="s">
        <v>50</v>
      </c>
      <c r="I58" s="60" t="s">
        <v>50</v>
      </c>
      <c r="J58" s="60" t="s">
        <v>50</v>
      </c>
    </row>
    <row r="59" spans="1:11" ht="60.75" customHeight="1">
      <c r="A59" s="26" t="s">
        <v>64</v>
      </c>
      <c r="B59" s="151">
        <v>5030</v>
      </c>
      <c r="C59" s="45">
        <f>(C46/C80)*100</f>
        <v>-26.647119171327393</v>
      </c>
      <c r="D59" s="45">
        <f>(D46/D80)*100</f>
        <v>70.935547767789117</v>
      </c>
      <c r="E59" s="45">
        <f>(E46/E80)*100</f>
        <v>52.023426786530557</v>
      </c>
      <c r="F59" s="45">
        <f>(F46/F80)*100</f>
        <v>4.1089460203016426</v>
      </c>
      <c r="G59" s="60" t="s">
        <v>50</v>
      </c>
      <c r="H59" s="60" t="s">
        <v>50</v>
      </c>
      <c r="I59" s="60" t="s">
        <v>50</v>
      </c>
      <c r="J59" s="60" t="s">
        <v>50</v>
      </c>
    </row>
    <row r="60" spans="1:11" ht="66.150000000000006" customHeight="1">
      <c r="A60" s="26" t="s">
        <v>65</v>
      </c>
      <c r="B60" s="151">
        <v>5040</v>
      </c>
      <c r="C60" s="45" t="e">
        <f>(C45/C42)*100</f>
        <v>#VALUE!</v>
      </c>
      <c r="D60" s="45" t="e">
        <f>(D45/D42)*100</f>
        <v>#VALUE!</v>
      </c>
      <c r="E60" s="45" t="e">
        <f>(E45/E42)*100</f>
        <v>#VALUE!</v>
      </c>
      <c r="F60" s="45">
        <f>(F45/F42)*100</f>
        <v>-20.755981096555264</v>
      </c>
      <c r="G60" s="47" t="s">
        <v>50</v>
      </c>
      <c r="H60" s="47" t="s">
        <v>50</v>
      </c>
      <c r="I60" s="47" t="s">
        <v>50</v>
      </c>
      <c r="J60" s="47" t="s">
        <v>50</v>
      </c>
    </row>
    <row r="61" spans="1:11" ht="66.75" customHeight="1">
      <c r="A61" s="39" t="s">
        <v>66</v>
      </c>
      <c r="B61" s="159">
        <v>5050</v>
      </c>
      <c r="C61" s="93" t="e">
        <f>C80/(C73+C74)</f>
        <v>#DIV/0!</v>
      </c>
      <c r="D61" s="93" t="e">
        <f>D80/(D73+D74)</f>
        <v>#DIV/0!</v>
      </c>
      <c r="E61" s="93" t="e">
        <f>E80/(E73+E74)</f>
        <v>#DIV/0!</v>
      </c>
      <c r="F61" s="93" t="e">
        <f>F80/(F73+F74)</f>
        <v>#DIV/0!</v>
      </c>
      <c r="G61" s="10" t="s">
        <v>50</v>
      </c>
      <c r="H61" s="10" t="s">
        <v>50</v>
      </c>
      <c r="I61" s="10" t="s">
        <v>50</v>
      </c>
      <c r="J61" s="10" t="s">
        <v>50</v>
      </c>
    </row>
    <row r="62" spans="1:11" ht="65.25" customHeight="1">
      <c r="A62" s="39" t="s">
        <v>67</v>
      </c>
      <c r="B62" s="159">
        <v>5060</v>
      </c>
      <c r="C62" s="45">
        <f>C67/C66</f>
        <v>0.38095372719755172</v>
      </c>
      <c r="D62" s="45">
        <f>D67/D66</f>
        <v>0.39754003249013692</v>
      </c>
      <c r="E62" s="45">
        <f>E67/E66</f>
        <v>0.39754003249013692</v>
      </c>
      <c r="F62" s="45">
        <f>F67/F66</f>
        <v>0.41454525025105865</v>
      </c>
      <c r="G62" s="10" t="s">
        <v>50</v>
      </c>
      <c r="H62" s="10" t="s">
        <v>50</v>
      </c>
      <c r="I62" s="10" t="s">
        <v>50</v>
      </c>
      <c r="J62" s="10" t="s">
        <v>50</v>
      </c>
    </row>
    <row r="63" spans="1:11" ht="25.05" customHeight="1">
      <c r="A63" s="236" t="s">
        <v>68</v>
      </c>
      <c r="B63" s="236"/>
      <c r="C63" s="236"/>
      <c r="D63" s="236"/>
      <c r="E63" s="236"/>
      <c r="F63" s="236"/>
      <c r="G63" s="236"/>
      <c r="H63" s="236"/>
      <c r="I63" s="236"/>
      <c r="J63" s="236"/>
    </row>
    <row r="64" spans="1:11" ht="18.75" customHeight="1">
      <c r="A64" s="38" t="s">
        <v>69</v>
      </c>
      <c r="B64" s="160">
        <v>6000</v>
      </c>
      <c r="C64" s="31"/>
      <c r="D64" s="31"/>
      <c r="E64" s="31"/>
      <c r="F64" s="31"/>
      <c r="G64" s="10" t="s">
        <v>50</v>
      </c>
      <c r="H64" s="10" t="s">
        <v>50</v>
      </c>
      <c r="I64" s="10" t="s">
        <v>50</v>
      </c>
      <c r="J64" s="10" t="s">
        <v>50</v>
      </c>
    </row>
    <row r="65" spans="1:12" ht="18.75" customHeight="1">
      <c r="A65" s="38" t="s">
        <v>70</v>
      </c>
      <c r="B65" s="160">
        <v>6001</v>
      </c>
      <c r="C65" s="44">
        <f>C66-C67</f>
        <v>87587</v>
      </c>
      <c r="D65" s="44">
        <f>D66-D67</f>
        <v>85668</v>
      </c>
      <c r="E65" s="44">
        <f>E66-E67</f>
        <v>85668</v>
      </c>
      <c r="F65" s="44">
        <f>F66-F67</f>
        <v>83367</v>
      </c>
      <c r="G65" s="10" t="s">
        <v>50</v>
      </c>
      <c r="H65" s="10" t="s">
        <v>50</v>
      </c>
      <c r="I65" s="10" t="s">
        <v>50</v>
      </c>
      <c r="J65" s="10" t="s">
        <v>50</v>
      </c>
    </row>
    <row r="66" spans="1:12" ht="18.75" customHeight="1">
      <c r="A66" s="38" t="s">
        <v>71</v>
      </c>
      <c r="B66" s="160">
        <v>6002</v>
      </c>
      <c r="C66" s="31">
        <v>141487</v>
      </c>
      <c r="D66" s="31">
        <v>142197</v>
      </c>
      <c r="E66" s="31">
        <v>142197</v>
      </c>
      <c r="F66" s="31">
        <v>142397</v>
      </c>
      <c r="G66" s="10" t="s">
        <v>50</v>
      </c>
      <c r="H66" s="10" t="s">
        <v>50</v>
      </c>
      <c r="I66" s="10" t="s">
        <v>50</v>
      </c>
      <c r="J66" s="10" t="s">
        <v>50</v>
      </c>
    </row>
    <row r="67" spans="1:12" ht="18.75" customHeight="1">
      <c r="A67" s="38" t="s">
        <v>72</v>
      </c>
      <c r="B67" s="160">
        <v>6003</v>
      </c>
      <c r="C67" s="31">
        <v>53900</v>
      </c>
      <c r="D67" s="31">
        <v>56529</v>
      </c>
      <c r="E67" s="31">
        <v>56529</v>
      </c>
      <c r="F67" s="31">
        <v>59030</v>
      </c>
      <c r="G67" s="10" t="s">
        <v>50</v>
      </c>
      <c r="H67" s="10" t="s">
        <v>50</v>
      </c>
      <c r="I67" s="10" t="s">
        <v>50</v>
      </c>
      <c r="J67" s="10" t="s">
        <v>50</v>
      </c>
    </row>
    <row r="68" spans="1:12" ht="18.75" customHeight="1">
      <c r="A68" s="26" t="s">
        <v>73</v>
      </c>
      <c r="B68" s="151">
        <v>6010</v>
      </c>
      <c r="C68" s="31"/>
      <c r="D68" s="31"/>
      <c r="E68" s="31"/>
      <c r="F68" s="31"/>
      <c r="G68" s="10" t="s">
        <v>50</v>
      </c>
      <c r="H68" s="10" t="s">
        <v>50</v>
      </c>
      <c r="I68" s="10" t="s">
        <v>50</v>
      </c>
      <c r="J68" s="10" t="s">
        <v>50</v>
      </c>
    </row>
    <row r="69" spans="1:12" ht="36.75" customHeight="1">
      <c r="A69" s="26" t="s">
        <v>74</v>
      </c>
      <c r="B69" s="151">
        <v>6011</v>
      </c>
      <c r="C69" s="31">
        <v>36191</v>
      </c>
      <c r="D69" s="31">
        <v>38372</v>
      </c>
      <c r="E69" s="31">
        <v>38372</v>
      </c>
      <c r="F69" s="31">
        <v>38560</v>
      </c>
      <c r="G69" s="10" t="s">
        <v>50</v>
      </c>
      <c r="H69" s="10" t="s">
        <v>50</v>
      </c>
      <c r="I69" s="10" t="s">
        <v>50</v>
      </c>
      <c r="J69" s="10" t="s">
        <v>50</v>
      </c>
      <c r="K69" s="98"/>
    </row>
    <row r="70" spans="1:12" ht="18.75" customHeight="1">
      <c r="A70" s="26" t="s">
        <v>75</v>
      </c>
      <c r="B70" s="151">
        <v>6012</v>
      </c>
      <c r="C70" s="31">
        <v>1290</v>
      </c>
      <c r="D70" s="31">
        <v>1075</v>
      </c>
      <c r="E70" s="31">
        <v>1075</v>
      </c>
      <c r="F70" s="31">
        <v>1055</v>
      </c>
      <c r="G70" s="10" t="s">
        <v>50</v>
      </c>
      <c r="H70" s="10" t="s">
        <v>50</v>
      </c>
      <c r="I70" s="10" t="s">
        <v>50</v>
      </c>
      <c r="J70" s="10" t="s">
        <v>50</v>
      </c>
      <c r="K70" s="98"/>
    </row>
    <row r="71" spans="1:12" ht="18.75" customHeight="1">
      <c r="A71" s="26" t="s">
        <v>76</v>
      </c>
      <c r="B71" s="138">
        <v>6013</v>
      </c>
      <c r="C71" s="31">
        <v>2307</v>
      </c>
      <c r="D71" s="31">
        <v>10995</v>
      </c>
      <c r="E71" s="31">
        <v>10995</v>
      </c>
      <c r="F71" s="31">
        <v>10890</v>
      </c>
      <c r="G71" s="10" t="s">
        <v>50</v>
      </c>
      <c r="H71" s="10" t="s">
        <v>50</v>
      </c>
      <c r="I71" s="10" t="s">
        <v>50</v>
      </c>
      <c r="J71" s="10" t="s">
        <v>50</v>
      </c>
    </row>
    <row r="72" spans="1:12" s="5" customFormat="1" ht="20.100000000000001" customHeight="1">
      <c r="A72" s="25" t="s">
        <v>77</v>
      </c>
      <c r="B72" s="149">
        <v>6020</v>
      </c>
      <c r="C72" s="31"/>
      <c r="D72" s="31"/>
      <c r="E72" s="31"/>
      <c r="F72" s="31"/>
      <c r="G72" s="10" t="s">
        <v>50</v>
      </c>
      <c r="H72" s="10" t="s">
        <v>50</v>
      </c>
      <c r="I72" s="10" t="s">
        <v>50</v>
      </c>
      <c r="J72" s="10" t="s">
        <v>50</v>
      </c>
      <c r="K72" s="163"/>
      <c r="L72" s="163"/>
    </row>
    <row r="73" spans="1:12" ht="18.75" customHeight="1">
      <c r="A73" s="26" t="s">
        <v>78</v>
      </c>
      <c r="B73" s="151">
        <v>6030</v>
      </c>
      <c r="C73" s="31"/>
      <c r="D73" s="31"/>
      <c r="E73" s="31"/>
      <c r="F73" s="31"/>
      <c r="G73" s="10" t="s">
        <v>50</v>
      </c>
      <c r="H73" s="10" t="s">
        <v>50</v>
      </c>
      <c r="I73" s="10" t="s">
        <v>50</v>
      </c>
      <c r="J73" s="10" t="s">
        <v>50</v>
      </c>
    </row>
    <row r="74" spans="1:12" ht="18.75" customHeight="1">
      <c r="A74" s="26" t="s">
        <v>79</v>
      </c>
      <c r="B74" s="151">
        <v>6040</v>
      </c>
      <c r="C74" s="31"/>
      <c r="D74" s="31"/>
      <c r="E74" s="31"/>
      <c r="F74" s="31"/>
      <c r="G74" s="10" t="s">
        <v>50</v>
      </c>
      <c r="H74" s="10" t="s">
        <v>50</v>
      </c>
      <c r="I74" s="10" t="s">
        <v>50</v>
      </c>
      <c r="J74" s="10" t="s">
        <v>50</v>
      </c>
    </row>
    <row r="75" spans="1:12" ht="18.75" customHeight="1">
      <c r="A75" s="26" t="s">
        <v>80</v>
      </c>
      <c r="B75" s="151">
        <v>6041</v>
      </c>
      <c r="C75" s="31">
        <v>289</v>
      </c>
      <c r="D75" s="31">
        <v>113</v>
      </c>
      <c r="E75" s="31">
        <v>113</v>
      </c>
      <c r="F75" s="31">
        <v>118</v>
      </c>
      <c r="G75" s="10" t="s">
        <v>50</v>
      </c>
      <c r="H75" s="10" t="s">
        <v>50</v>
      </c>
      <c r="I75" s="10" t="s">
        <v>50</v>
      </c>
      <c r="J75" s="10" t="s">
        <v>50</v>
      </c>
      <c r="K75" s="98"/>
    </row>
    <row r="76" spans="1:12" ht="19.5" customHeight="1">
      <c r="A76" s="26" t="s">
        <v>81</v>
      </c>
      <c r="B76" s="151">
        <v>6042</v>
      </c>
      <c r="C76" s="31">
        <v>196</v>
      </c>
      <c r="D76" s="31">
        <v>718</v>
      </c>
      <c r="E76" s="31">
        <v>718</v>
      </c>
      <c r="F76" s="31">
        <v>650</v>
      </c>
      <c r="G76" s="10" t="s">
        <v>50</v>
      </c>
      <c r="H76" s="10" t="s">
        <v>50</v>
      </c>
      <c r="I76" s="10" t="s">
        <v>50</v>
      </c>
      <c r="J76" s="10" t="s">
        <v>50</v>
      </c>
      <c r="K76" s="98"/>
    </row>
    <row r="77" spans="1:12" s="5" customFormat="1" ht="18.75" customHeight="1">
      <c r="A77" s="25" t="s">
        <v>82</v>
      </c>
      <c r="B77" s="149">
        <v>6050</v>
      </c>
      <c r="C77" s="55"/>
      <c r="D77" s="55"/>
      <c r="E77" s="55"/>
      <c r="F77" s="55"/>
      <c r="G77" s="10" t="s">
        <v>50</v>
      </c>
      <c r="H77" s="10" t="s">
        <v>50</v>
      </c>
      <c r="I77" s="10" t="s">
        <v>50</v>
      </c>
      <c r="J77" s="10" t="s">
        <v>50</v>
      </c>
      <c r="K77" s="163"/>
      <c r="L77" s="3"/>
    </row>
    <row r="78" spans="1:12" ht="18.75" customHeight="1">
      <c r="A78" s="26" t="s">
        <v>83</v>
      </c>
      <c r="B78" s="151">
        <v>6060</v>
      </c>
      <c r="C78" s="31"/>
      <c r="D78" s="31"/>
      <c r="E78" s="31"/>
      <c r="F78" s="31"/>
      <c r="G78" s="10" t="s">
        <v>50</v>
      </c>
      <c r="H78" s="10" t="s">
        <v>50</v>
      </c>
      <c r="I78" s="10" t="s">
        <v>50</v>
      </c>
      <c r="J78" s="10" t="s">
        <v>50</v>
      </c>
    </row>
    <row r="79" spans="1:12" ht="18.75" customHeight="1">
      <c r="A79" s="26" t="s">
        <v>84</v>
      </c>
      <c r="B79" s="151">
        <v>6070</v>
      </c>
      <c r="C79" s="31"/>
      <c r="D79" s="31"/>
      <c r="E79" s="31"/>
      <c r="F79" s="31"/>
      <c r="G79" s="10" t="s">
        <v>50</v>
      </c>
      <c r="H79" s="10" t="s">
        <v>50</v>
      </c>
      <c r="I79" s="10" t="s">
        <v>50</v>
      </c>
      <c r="J79" s="10" t="s">
        <v>50</v>
      </c>
    </row>
    <row r="80" spans="1:12" s="5" customFormat="1" ht="18.75" customHeight="1">
      <c r="A80" s="25" t="s">
        <v>85</v>
      </c>
      <c r="B80" s="149">
        <v>6080</v>
      </c>
      <c r="C80" s="31">
        <v>60434</v>
      </c>
      <c r="D80" s="31">
        <v>52504</v>
      </c>
      <c r="E80" s="31">
        <v>52504</v>
      </c>
      <c r="F80" s="31">
        <v>52705</v>
      </c>
      <c r="G80" s="10" t="s">
        <v>50</v>
      </c>
      <c r="H80" s="10" t="s">
        <v>50</v>
      </c>
      <c r="I80" s="10" t="s">
        <v>50</v>
      </c>
      <c r="J80" s="10" t="s">
        <v>50</v>
      </c>
      <c r="K80" s="163"/>
      <c r="L80" s="163"/>
    </row>
    <row r="81" spans="1:10" s="5" customFormat="1" ht="27" customHeight="1">
      <c r="A81" s="236" t="s">
        <v>86</v>
      </c>
      <c r="B81" s="236"/>
      <c r="C81" s="236"/>
      <c r="D81" s="236"/>
      <c r="E81" s="236"/>
      <c r="F81" s="236"/>
      <c r="G81" s="236"/>
      <c r="H81" s="236"/>
      <c r="I81" s="236"/>
      <c r="J81" s="236"/>
    </row>
    <row r="82" spans="1:10" s="5" customFormat="1" ht="18.75" customHeight="1">
      <c r="A82" s="125" t="s">
        <v>87</v>
      </c>
      <c r="B82" s="126">
        <v>7000</v>
      </c>
      <c r="C82" s="149" t="s">
        <v>415</v>
      </c>
      <c r="D82" s="149"/>
      <c r="E82" s="149"/>
      <c r="F82" s="44">
        <f>'ІV кап. інвеат. V кред. '!C37</f>
        <v>0</v>
      </c>
      <c r="G82" s="149"/>
      <c r="H82" s="149"/>
      <c r="I82" s="149"/>
      <c r="J82" s="149"/>
    </row>
    <row r="83" spans="1:10" s="5" customFormat="1" ht="18.75" customHeight="1">
      <c r="A83" s="37" t="s">
        <v>88</v>
      </c>
      <c r="B83" s="127" t="s">
        <v>89</v>
      </c>
      <c r="C83" s="44">
        <f>SUM(C84:C86)</f>
        <v>0</v>
      </c>
      <c r="D83" s="44">
        <f>SUM(D84:D86)</f>
        <v>0</v>
      </c>
      <c r="E83" s="44">
        <f>SUM(E84:E86)</f>
        <v>0</v>
      </c>
      <c r="F83" s="44">
        <f>SUM(F84:F86)</f>
        <v>0</v>
      </c>
      <c r="G83" s="43"/>
      <c r="H83" s="43"/>
      <c r="I83" s="43"/>
      <c r="J83" s="43"/>
    </row>
    <row r="84" spans="1:10" s="5" customFormat="1" ht="18.75" customHeight="1">
      <c r="A84" s="26" t="s">
        <v>90</v>
      </c>
      <c r="B84" s="128" t="s">
        <v>91</v>
      </c>
      <c r="C84" s="47" t="s">
        <v>415</v>
      </c>
      <c r="D84" s="47"/>
      <c r="E84" s="47"/>
      <c r="F84" s="43">
        <f>'ІV кап. інвеат. V кред. '!E28</f>
        <v>0</v>
      </c>
      <c r="G84" s="31" t="s">
        <v>50</v>
      </c>
      <c r="H84" s="31" t="s">
        <v>50</v>
      </c>
      <c r="I84" s="31" t="s">
        <v>50</v>
      </c>
      <c r="J84" s="31" t="s">
        <v>50</v>
      </c>
    </row>
    <row r="85" spans="1:10" s="5" customFormat="1" ht="18.75" customHeight="1">
      <c r="A85" s="26" t="s">
        <v>92</v>
      </c>
      <c r="B85" s="128" t="s">
        <v>93</v>
      </c>
      <c r="C85" s="31" t="s">
        <v>415</v>
      </c>
      <c r="D85" s="31"/>
      <c r="E85" s="31"/>
      <c r="F85" s="43">
        <f>'ІV кап. інвеат. V кред. '!E31</f>
        <v>0</v>
      </c>
      <c r="G85" s="31" t="s">
        <v>50</v>
      </c>
      <c r="H85" s="31" t="s">
        <v>50</v>
      </c>
      <c r="I85" s="31" t="s">
        <v>50</v>
      </c>
      <c r="J85" s="31" t="s">
        <v>50</v>
      </c>
    </row>
    <row r="86" spans="1:10" s="5" customFormat="1" ht="18.75" customHeight="1">
      <c r="A86" s="26" t="s">
        <v>94</v>
      </c>
      <c r="B86" s="128" t="s">
        <v>95</v>
      </c>
      <c r="C86" s="31" t="s">
        <v>415</v>
      </c>
      <c r="D86" s="31"/>
      <c r="E86" s="31"/>
      <c r="F86" s="43">
        <f>'ІV кап. інвеат. V кред. '!E34</f>
        <v>0</v>
      </c>
      <c r="G86" s="31" t="s">
        <v>50</v>
      </c>
      <c r="H86" s="31" t="s">
        <v>50</v>
      </c>
      <c r="I86" s="31" t="s">
        <v>50</v>
      </c>
      <c r="J86" s="31" t="s">
        <v>50</v>
      </c>
    </row>
    <row r="87" spans="1:10" s="5" customFormat="1" ht="18.75" customHeight="1">
      <c r="A87" s="25" t="s">
        <v>96</v>
      </c>
      <c r="B87" s="129" t="s">
        <v>97</v>
      </c>
      <c r="C87" s="44">
        <f>SUM(C88:C90)</f>
        <v>0</v>
      </c>
      <c r="D87" s="44">
        <f>SUM(D88:D90)</f>
        <v>0</v>
      </c>
      <c r="E87" s="44">
        <f>SUM(E88:E90)</f>
        <v>0</v>
      </c>
      <c r="F87" s="44">
        <f>SUM(F88:F90)</f>
        <v>0</v>
      </c>
      <c r="G87" s="43"/>
      <c r="H87" s="43"/>
      <c r="I87" s="43"/>
      <c r="J87" s="43"/>
    </row>
    <row r="88" spans="1:10" s="5" customFormat="1" ht="18.75" customHeight="1">
      <c r="A88" s="26" t="s">
        <v>90</v>
      </c>
      <c r="B88" s="128" t="s">
        <v>98</v>
      </c>
      <c r="C88" s="31" t="s">
        <v>415</v>
      </c>
      <c r="D88" s="31"/>
      <c r="E88" s="31"/>
      <c r="F88" s="43" t="str">
        <f>'ІV кап. інвеат. V кред. '!F28</f>
        <v>(    )</v>
      </c>
      <c r="G88" s="31" t="s">
        <v>50</v>
      </c>
      <c r="H88" s="31" t="s">
        <v>50</v>
      </c>
      <c r="I88" s="31" t="s">
        <v>50</v>
      </c>
      <c r="J88" s="31" t="s">
        <v>50</v>
      </c>
    </row>
    <row r="89" spans="1:10" s="5" customFormat="1" ht="18.75" customHeight="1">
      <c r="A89" s="26" t="s">
        <v>92</v>
      </c>
      <c r="B89" s="128" t="s">
        <v>99</v>
      </c>
      <c r="C89" s="31" t="s">
        <v>415</v>
      </c>
      <c r="D89" s="31"/>
      <c r="E89" s="31"/>
      <c r="F89" s="43" t="str">
        <f>'ІV кап. інвеат. V кред. '!F31</f>
        <v>(    )</v>
      </c>
      <c r="G89" s="31" t="s">
        <v>50</v>
      </c>
      <c r="H89" s="31" t="s">
        <v>50</v>
      </c>
      <c r="I89" s="31" t="s">
        <v>50</v>
      </c>
      <c r="J89" s="31" t="s">
        <v>50</v>
      </c>
    </row>
    <row r="90" spans="1:10" ht="18.75" customHeight="1">
      <c r="A90" s="26" t="s">
        <v>94</v>
      </c>
      <c r="B90" s="128" t="s">
        <v>100</v>
      </c>
      <c r="C90" s="31" t="s">
        <v>415</v>
      </c>
      <c r="D90" s="31"/>
      <c r="E90" s="31"/>
      <c r="F90" s="43" t="str">
        <f>'ІV кап. інвеат. V кред. '!F34</f>
        <v>(    )</v>
      </c>
      <c r="G90" s="31" t="s">
        <v>50</v>
      </c>
      <c r="H90" s="31" t="s">
        <v>50</v>
      </c>
      <c r="I90" s="31" t="s">
        <v>50</v>
      </c>
      <c r="J90" s="31" t="s">
        <v>50</v>
      </c>
    </row>
    <row r="91" spans="1:10" ht="18.75" customHeight="1">
      <c r="A91" s="130" t="s">
        <v>101</v>
      </c>
      <c r="B91" s="126">
        <v>7050</v>
      </c>
      <c r="C91" s="31" t="s">
        <v>415</v>
      </c>
      <c r="D91" s="31"/>
      <c r="E91" s="31"/>
      <c r="F91" s="44">
        <f>'ІV кап. інвеат. V кред. '!L37</f>
        <v>0</v>
      </c>
      <c r="G91" s="31"/>
      <c r="H91" s="31"/>
      <c r="I91" s="31"/>
      <c r="J91" s="31"/>
    </row>
    <row r="92" spans="1:10" ht="27" customHeight="1">
      <c r="A92" s="236" t="s">
        <v>102</v>
      </c>
      <c r="B92" s="236"/>
      <c r="C92" s="236"/>
      <c r="D92" s="236"/>
      <c r="E92" s="236"/>
      <c r="F92" s="236"/>
      <c r="G92" s="236"/>
      <c r="H92" s="236"/>
      <c r="I92" s="236"/>
      <c r="J92" s="236"/>
    </row>
    <row r="93" spans="1:10" s="14" customFormat="1" ht="60.75" customHeight="1">
      <c r="A93" s="142" t="s">
        <v>103</v>
      </c>
      <c r="B93" s="52" t="s">
        <v>104</v>
      </c>
      <c r="C93" s="45">
        <f>SUM(C94:C98)</f>
        <v>226</v>
      </c>
      <c r="D93" s="45">
        <f>SUM(D94:D98)</f>
        <v>354.5</v>
      </c>
      <c r="E93" s="45">
        <f>SUM(E94:E98)</f>
        <v>355</v>
      </c>
      <c r="F93" s="45">
        <f>SUM(F94:F98)</f>
        <v>356</v>
      </c>
      <c r="G93" s="10"/>
      <c r="H93" s="10"/>
      <c r="I93" s="10"/>
      <c r="J93" s="10"/>
    </row>
    <row r="94" spans="1:10" s="14" customFormat="1" ht="18.75" customHeight="1">
      <c r="A94" s="143" t="s">
        <v>105</v>
      </c>
      <c r="B94" s="40" t="s">
        <v>106</v>
      </c>
      <c r="C94" s="31"/>
      <c r="D94" s="31"/>
      <c r="E94" s="31"/>
      <c r="F94" s="31"/>
      <c r="G94" s="10" t="s">
        <v>50</v>
      </c>
      <c r="H94" s="10" t="s">
        <v>50</v>
      </c>
      <c r="I94" s="10" t="s">
        <v>50</v>
      </c>
      <c r="J94" s="10" t="s">
        <v>50</v>
      </c>
    </row>
    <row r="95" spans="1:10" s="14" customFormat="1" ht="18.75" customHeight="1">
      <c r="A95" s="143" t="s">
        <v>107</v>
      </c>
      <c r="B95" s="40" t="s">
        <v>108</v>
      </c>
      <c r="C95" s="31"/>
      <c r="D95" s="31"/>
      <c r="E95" s="31"/>
      <c r="F95" s="31"/>
      <c r="G95" s="10" t="s">
        <v>50</v>
      </c>
      <c r="H95" s="10" t="s">
        <v>50</v>
      </c>
      <c r="I95" s="10" t="s">
        <v>50</v>
      </c>
      <c r="J95" s="10" t="s">
        <v>50</v>
      </c>
    </row>
    <row r="96" spans="1:10" s="14" customFormat="1" ht="18.75" customHeight="1">
      <c r="A96" s="58" t="s">
        <v>109</v>
      </c>
      <c r="B96" s="40" t="s">
        <v>110</v>
      </c>
      <c r="C96" s="31">
        <v>1</v>
      </c>
      <c r="D96" s="31">
        <v>1</v>
      </c>
      <c r="E96" s="31">
        <v>1</v>
      </c>
      <c r="F96" s="31">
        <v>1</v>
      </c>
      <c r="G96" s="10" t="s">
        <v>50</v>
      </c>
      <c r="H96" s="10" t="s">
        <v>50</v>
      </c>
      <c r="I96" s="10" t="s">
        <v>50</v>
      </c>
      <c r="J96" s="10" t="s">
        <v>50</v>
      </c>
    </row>
    <row r="97" spans="1:10" s="14" customFormat="1" ht="18.75" customHeight="1">
      <c r="A97" s="58" t="s">
        <v>111</v>
      </c>
      <c r="B97" s="40" t="s">
        <v>112</v>
      </c>
      <c r="C97" s="31">
        <v>37</v>
      </c>
      <c r="D97" s="31">
        <v>41.5</v>
      </c>
      <c r="E97" s="31">
        <v>42</v>
      </c>
      <c r="F97" s="31">
        <v>42</v>
      </c>
      <c r="G97" s="10" t="s">
        <v>50</v>
      </c>
      <c r="H97" s="10" t="s">
        <v>50</v>
      </c>
      <c r="I97" s="10" t="s">
        <v>50</v>
      </c>
      <c r="J97" s="10" t="s">
        <v>50</v>
      </c>
    </row>
    <row r="98" spans="1:10" s="14" customFormat="1" ht="18.75" customHeight="1">
      <c r="A98" s="58" t="s">
        <v>113</v>
      </c>
      <c r="B98" s="40" t="s">
        <v>114</v>
      </c>
      <c r="C98" s="31">
        <v>188</v>
      </c>
      <c r="D98" s="31">
        <v>312</v>
      </c>
      <c r="E98" s="31">
        <v>312</v>
      </c>
      <c r="F98" s="31">
        <v>313</v>
      </c>
      <c r="G98" s="10" t="s">
        <v>50</v>
      </c>
      <c r="H98" s="10" t="s">
        <v>50</v>
      </c>
      <c r="I98" s="10" t="s">
        <v>50</v>
      </c>
      <c r="J98" s="10" t="s">
        <v>50</v>
      </c>
    </row>
    <row r="99" spans="1:10" s="14" customFormat="1" ht="18.75" customHeight="1">
      <c r="A99" s="142" t="s">
        <v>115</v>
      </c>
      <c r="B99" s="52" t="s">
        <v>116</v>
      </c>
      <c r="C99" s="45">
        <f>'I. Інф. до фін.плану'!C111</f>
        <v>54582</v>
      </c>
      <c r="D99" s="45">
        <v>68347</v>
      </c>
      <c r="E99" s="45">
        <f>'I. Інф. до фін.плану'!E111</f>
        <v>68509.740000000005</v>
      </c>
      <c r="F99" s="45">
        <f>'I. Інф. до фін.плану'!F111</f>
        <v>94896</v>
      </c>
      <c r="G99" s="42"/>
      <c r="H99" s="42"/>
      <c r="I99" s="42"/>
      <c r="J99" s="42"/>
    </row>
    <row r="100" spans="1:10" s="14" customFormat="1" ht="18.75" customHeight="1">
      <c r="A100" s="26" t="s">
        <v>105</v>
      </c>
      <c r="B100" s="40" t="s">
        <v>117</v>
      </c>
      <c r="C100" s="31"/>
      <c r="D100" s="31"/>
      <c r="E100" s="31"/>
      <c r="F100" s="31"/>
      <c r="G100" s="10" t="s">
        <v>50</v>
      </c>
      <c r="H100" s="10" t="s">
        <v>50</v>
      </c>
      <c r="I100" s="10" t="s">
        <v>50</v>
      </c>
      <c r="J100" s="10" t="s">
        <v>50</v>
      </c>
    </row>
    <row r="101" spans="1:10" s="14" customFormat="1" ht="18.75" customHeight="1">
      <c r="A101" s="26" t="s">
        <v>107</v>
      </c>
      <c r="B101" s="40" t="s">
        <v>118</v>
      </c>
      <c r="C101" s="31"/>
      <c r="D101" s="31"/>
      <c r="E101" s="31"/>
      <c r="F101" s="31"/>
      <c r="G101" s="10" t="s">
        <v>50</v>
      </c>
      <c r="H101" s="10" t="s">
        <v>50</v>
      </c>
      <c r="I101" s="10" t="s">
        <v>50</v>
      </c>
      <c r="J101" s="10" t="s">
        <v>50</v>
      </c>
    </row>
    <row r="102" spans="1:10" s="14" customFormat="1" ht="18.75" customHeight="1">
      <c r="A102" s="6" t="s">
        <v>109</v>
      </c>
      <c r="B102" s="40" t="s">
        <v>119</v>
      </c>
      <c r="C102" s="31">
        <v>927.63</v>
      </c>
      <c r="D102" s="31">
        <v>690</v>
      </c>
      <c r="E102" s="31">
        <v>864.84</v>
      </c>
      <c r="F102" s="31">
        <v>1124</v>
      </c>
      <c r="G102" s="10" t="s">
        <v>50</v>
      </c>
      <c r="H102" s="10" t="s">
        <v>50</v>
      </c>
      <c r="I102" s="10" t="s">
        <v>50</v>
      </c>
      <c r="J102" s="10" t="s">
        <v>50</v>
      </c>
    </row>
    <row r="103" spans="1:10" s="14" customFormat="1" ht="18.75" customHeight="1">
      <c r="A103" s="6" t="s">
        <v>111</v>
      </c>
      <c r="B103" s="40" t="s">
        <v>120</v>
      </c>
      <c r="C103" s="31">
        <v>13102.9</v>
      </c>
      <c r="D103" s="31">
        <v>8942</v>
      </c>
      <c r="E103" s="31">
        <v>8942</v>
      </c>
      <c r="F103" s="31">
        <v>19914</v>
      </c>
      <c r="G103" s="10" t="s">
        <v>50</v>
      </c>
      <c r="H103" s="10" t="s">
        <v>50</v>
      </c>
      <c r="I103" s="10" t="s">
        <v>50</v>
      </c>
      <c r="J103" s="10" t="s">
        <v>50</v>
      </c>
    </row>
    <row r="104" spans="1:10" s="14" customFormat="1" ht="18.75" customHeight="1">
      <c r="A104" s="6" t="s">
        <v>113</v>
      </c>
      <c r="B104" s="40" t="s">
        <v>121</v>
      </c>
      <c r="C104" s="31">
        <v>40551.480000000003</v>
      </c>
      <c r="D104" s="31">
        <v>59567</v>
      </c>
      <c r="E104" s="31">
        <v>59567</v>
      </c>
      <c r="F104" s="31">
        <v>73858</v>
      </c>
      <c r="G104" s="10" t="s">
        <v>50</v>
      </c>
      <c r="H104" s="10" t="s">
        <v>50</v>
      </c>
      <c r="I104" s="10" t="s">
        <v>50</v>
      </c>
      <c r="J104" s="10" t="s">
        <v>50</v>
      </c>
    </row>
    <row r="105" spans="1:10" s="14" customFormat="1" ht="34.799999999999997">
      <c r="A105" s="25" t="s">
        <v>122</v>
      </c>
      <c r="B105" s="52" t="s">
        <v>123</v>
      </c>
      <c r="C105" s="94">
        <f t="shared" ref="C105:J107" si="2">(C99/C93)/12*1000</f>
        <v>20126.106194690266</v>
      </c>
      <c r="D105" s="44">
        <f t="shared" si="2"/>
        <v>16066.525622943114</v>
      </c>
      <c r="E105" s="44">
        <f t="shared" si="2"/>
        <v>16082.098591549297</v>
      </c>
      <c r="F105" s="44">
        <f t="shared" si="2"/>
        <v>22213.483146067418</v>
      </c>
      <c r="G105" s="44" t="e">
        <f t="shared" si="2"/>
        <v>#DIV/0!</v>
      </c>
      <c r="H105" s="44" t="e">
        <f t="shared" si="2"/>
        <v>#DIV/0!</v>
      </c>
      <c r="I105" s="44" t="e">
        <f t="shared" si="2"/>
        <v>#DIV/0!</v>
      </c>
      <c r="J105" s="44" t="e">
        <f t="shared" si="2"/>
        <v>#DIV/0!</v>
      </c>
    </row>
    <row r="106" spans="1:10" s="14" customFormat="1" ht="18.75" customHeight="1">
      <c r="A106" s="26" t="s">
        <v>124</v>
      </c>
      <c r="B106" s="40" t="s">
        <v>125</v>
      </c>
      <c r="C106" s="94" t="e">
        <f t="shared" si="2"/>
        <v>#DIV/0!</v>
      </c>
      <c r="D106" s="94" t="e">
        <f t="shared" si="2"/>
        <v>#DIV/0!</v>
      </c>
      <c r="E106" s="94" t="e">
        <f t="shared" si="2"/>
        <v>#DIV/0!</v>
      </c>
      <c r="F106" s="94" t="e">
        <f t="shared" si="2"/>
        <v>#DIV/0!</v>
      </c>
      <c r="G106" s="10" t="s">
        <v>50</v>
      </c>
      <c r="H106" s="10" t="s">
        <v>50</v>
      </c>
      <c r="I106" s="10" t="s">
        <v>50</v>
      </c>
      <c r="J106" s="10" t="s">
        <v>50</v>
      </c>
    </row>
    <row r="107" spans="1:10" s="14" customFormat="1" ht="18.75" customHeight="1">
      <c r="A107" s="26" t="s">
        <v>126</v>
      </c>
      <c r="B107" s="40" t="s">
        <v>127</v>
      </c>
      <c r="C107" s="94" t="e">
        <f t="shared" si="2"/>
        <v>#DIV/0!</v>
      </c>
      <c r="D107" s="94" t="e">
        <f t="shared" si="2"/>
        <v>#DIV/0!</v>
      </c>
      <c r="E107" s="94" t="e">
        <f t="shared" si="2"/>
        <v>#DIV/0!</v>
      </c>
      <c r="F107" s="94" t="e">
        <f t="shared" si="2"/>
        <v>#DIV/0!</v>
      </c>
      <c r="G107" s="10" t="s">
        <v>50</v>
      </c>
      <c r="H107" s="10" t="s">
        <v>50</v>
      </c>
      <c r="I107" s="10" t="s">
        <v>50</v>
      </c>
      <c r="J107" s="10" t="s">
        <v>50</v>
      </c>
    </row>
    <row r="108" spans="1:10" s="14" customFormat="1" ht="18.75" customHeight="1">
      <c r="A108" s="6" t="s">
        <v>128</v>
      </c>
      <c r="B108" s="40" t="s">
        <v>129</v>
      </c>
      <c r="C108" s="94">
        <f>(C102/C96)/12*1000</f>
        <v>77302.5</v>
      </c>
      <c r="D108" s="94">
        <f>(D102/D96)/12*1000</f>
        <v>57500</v>
      </c>
      <c r="E108" s="94">
        <f>(E102/E96)/12*1000</f>
        <v>72070.000000000015</v>
      </c>
      <c r="F108" s="94">
        <v>72070</v>
      </c>
      <c r="G108" s="10" t="s">
        <v>50</v>
      </c>
      <c r="H108" s="10" t="s">
        <v>50</v>
      </c>
      <c r="I108" s="10" t="s">
        <v>50</v>
      </c>
      <c r="J108" s="10" t="s">
        <v>50</v>
      </c>
    </row>
    <row r="109" spans="1:10" s="136" customFormat="1" ht="18.75" customHeight="1">
      <c r="A109" s="132" t="s">
        <v>130</v>
      </c>
      <c r="B109" s="133" t="s">
        <v>131</v>
      </c>
      <c r="C109" s="134"/>
      <c r="D109" s="134"/>
      <c r="E109" s="134"/>
      <c r="F109" s="134"/>
      <c r="G109" s="135" t="s">
        <v>50</v>
      </c>
      <c r="H109" s="135" t="s">
        <v>50</v>
      </c>
      <c r="I109" s="135" t="s">
        <v>50</v>
      </c>
      <c r="J109" s="135" t="s">
        <v>50</v>
      </c>
    </row>
    <row r="110" spans="1:10" s="136" customFormat="1" ht="18.75" customHeight="1">
      <c r="A110" s="132" t="s">
        <v>132</v>
      </c>
      <c r="B110" s="133" t="s">
        <v>133</v>
      </c>
      <c r="C110" s="134"/>
      <c r="D110" s="134"/>
      <c r="E110" s="134"/>
      <c r="F110" s="134"/>
      <c r="G110" s="135" t="s">
        <v>50</v>
      </c>
      <c r="H110" s="135" t="s">
        <v>50</v>
      </c>
      <c r="I110" s="135" t="s">
        <v>50</v>
      </c>
      <c r="J110" s="135" t="s">
        <v>50</v>
      </c>
    </row>
    <row r="111" spans="1:10" s="136" customFormat="1" ht="18.75" customHeight="1">
      <c r="A111" s="132" t="s">
        <v>134</v>
      </c>
      <c r="B111" s="133" t="s">
        <v>135</v>
      </c>
      <c r="C111" s="134"/>
      <c r="D111" s="134"/>
      <c r="E111" s="134"/>
      <c r="F111" s="134"/>
      <c r="G111" s="135" t="s">
        <v>50</v>
      </c>
      <c r="H111" s="135" t="s">
        <v>50</v>
      </c>
      <c r="I111" s="135" t="s">
        <v>50</v>
      </c>
      <c r="J111" s="135" t="s">
        <v>50</v>
      </c>
    </row>
    <row r="112" spans="1:10" s="14" customFormat="1" ht="18.75" customHeight="1">
      <c r="A112" s="6" t="s">
        <v>136</v>
      </c>
      <c r="B112" s="40" t="s">
        <v>137</v>
      </c>
      <c r="C112" s="94">
        <f t="shared" ref="C112:F113" si="3">(C103/C97)/12*1000</f>
        <v>29511.036036036036</v>
      </c>
      <c r="D112" s="94">
        <f t="shared" si="3"/>
        <v>17955.823293172689</v>
      </c>
      <c r="E112" s="94">
        <f t="shared" si="3"/>
        <v>17742.063492063491</v>
      </c>
      <c r="F112" s="94">
        <f t="shared" si="3"/>
        <v>39511.904761904763</v>
      </c>
      <c r="G112" s="10" t="s">
        <v>50</v>
      </c>
      <c r="H112" s="10" t="s">
        <v>50</v>
      </c>
      <c r="I112" s="10" t="s">
        <v>50</v>
      </c>
      <c r="J112" s="10" t="s">
        <v>50</v>
      </c>
    </row>
    <row r="113" spans="1:10" s="14" customFormat="1" ht="18.75" customHeight="1">
      <c r="A113" s="6" t="s">
        <v>138</v>
      </c>
      <c r="B113" s="40" t="s">
        <v>139</v>
      </c>
      <c r="C113" s="94">
        <f t="shared" si="3"/>
        <v>17974.946808510642</v>
      </c>
      <c r="D113" s="94">
        <f t="shared" si="3"/>
        <v>15909.989316239316</v>
      </c>
      <c r="E113" s="94">
        <f t="shared" si="3"/>
        <v>15909.989316239316</v>
      </c>
      <c r="F113" s="94">
        <f t="shared" si="3"/>
        <v>19664.004259850906</v>
      </c>
      <c r="G113" s="10" t="s">
        <v>50</v>
      </c>
      <c r="H113" s="10" t="s">
        <v>50</v>
      </c>
      <c r="I113" s="10" t="s">
        <v>50</v>
      </c>
      <c r="J113" s="10" t="s">
        <v>50</v>
      </c>
    </row>
    <row r="114" spans="1:10" s="14" customFormat="1" ht="18.75" customHeight="1">
      <c r="A114" s="21"/>
      <c r="B114" s="173"/>
      <c r="C114" s="20"/>
      <c r="D114" s="22"/>
      <c r="E114" s="22"/>
      <c r="F114" s="22"/>
      <c r="G114" s="172"/>
      <c r="H114" s="172"/>
      <c r="I114" s="172"/>
      <c r="J114" s="172"/>
    </row>
    <row r="115" spans="1:10" s="14" customFormat="1" ht="18.75" customHeight="1">
      <c r="A115" s="21"/>
      <c r="B115" s="173"/>
      <c r="C115" s="101"/>
      <c r="D115" s="22"/>
      <c r="E115" s="22"/>
      <c r="F115" s="22"/>
      <c r="G115" s="172"/>
      <c r="H115" s="172"/>
      <c r="I115" s="172"/>
      <c r="J115" s="172"/>
    </row>
    <row r="116" spans="1:10" s="14" customFormat="1" ht="18.75" customHeight="1">
      <c r="A116" s="175" t="s">
        <v>423</v>
      </c>
      <c r="B116" s="108"/>
      <c r="C116" s="227" t="s">
        <v>140</v>
      </c>
      <c r="D116" s="228"/>
      <c r="E116" s="228"/>
      <c r="F116" s="228"/>
      <c r="G116" s="107"/>
      <c r="H116" s="173"/>
      <c r="I116" s="173"/>
      <c r="J116" s="173"/>
    </row>
    <row r="117" spans="1:10" s="14" customFormat="1" ht="18.75" customHeight="1">
      <c r="A117" s="152" t="s">
        <v>141</v>
      </c>
      <c r="B117" s="109"/>
      <c r="C117" s="225" t="s">
        <v>142</v>
      </c>
      <c r="D117" s="225"/>
      <c r="E117" s="225"/>
      <c r="F117" s="225"/>
      <c r="G117" s="106"/>
      <c r="H117" s="226" t="s">
        <v>422</v>
      </c>
      <c r="I117" s="226"/>
      <c r="J117" s="226"/>
    </row>
    <row r="118" spans="1:10" s="14" customFormat="1">
      <c r="A118" s="18"/>
      <c r="B118" s="173"/>
      <c r="C118" s="173"/>
      <c r="D118" s="173"/>
      <c r="E118" s="173"/>
      <c r="F118" s="3"/>
      <c r="G118" s="3"/>
      <c r="H118" s="3"/>
      <c r="I118" s="3"/>
      <c r="J118" s="3"/>
    </row>
    <row r="119" spans="1:10" s="14" customFormat="1">
      <c r="A119" s="18"/>
      <c r="B119" s="173"/>
      <c r="C119" s="173"/>
      <c r="D119" s="173"/>
      <c r="E119" s="173"/>
      <c r="F119" s="3"/>
      <c r="G119" s="3"/>
      <c r="H119" s="3"/>
      <c r="I119" s="3"/>
      <c r="J119" s="3"/>
    </row>
    <row r="120" spans="1:10" s="14" customFormat="1">
      <c r="A120" s="18"/>
      <c r="B120" s="173"/>
      <c r="C120" s="173"/>
      <c r="D120" s="173"/>
      <c r="E120" s="173"/>
      <c r="F120" s="3"/>
      <c r="G120" s="3"/>
      <c r="H120" s="3"/>
      <c r="I120" s="3"/>
      <c r="J120" s="3"/>
    </row>
    <row r="121" spans="1:10" s="14" customFormat="1">
      <c r="A121" s="18"/>
      <c r="B121" s="173"/>
      <c r="C121" s="173"/>
      <c r="D121" s="173"/>
      <c r="E121" s="173"/>
      <c r="F121" s="3"/>
      <c r="G121" s="3"/>
      <c r="H121" s="3"/>
      <c r="I121" s="3"/>
      <c r="J121" s="3"/>
    </row>
    <row r="122" spans="1:10" s="14" customFormat="1">
      <c r="A122" s="18"/>
      <c r="B122" s="173"/>
      <c r="C122" s="173"/>
      <c r="D122" s="173"/>
      <c r="E122" s="173"/>
      <c r="F122" s="3"/>
      <c r="G122" s="3"/>
      <c r="H122" s="3"/>
      <c r="I122" s="3"/>
      <c r="J122" s="3"/>
    </row>
    <row r="123" spans="1:10" s="14" customFormat="1">
      <c r="A123" s="18"/>
      <c r="B123" s="173"/>
      <c r="C123" s="173"/>
      <c r="D123" s="173"/>
      <c r="E123" s="173"/>
      <c r="F123" s="3"/>
      <c r="G123" s="3"/>
      <c r="H123" s="3"/>
      <c r="I123" s="3"/>
      <c r="J123" s="3"/>
    </row>
    <row r="124" spans="1:10" s="14" customFormat="1">
      <c r="A124" s="18"/>
      <c r="B124" s="173"/>
      <c r="C124" s="173"/>
      <c r="D124" s="173"/>
      <c r="E124" s="173"/>
      <c r="F124" s="3"/>
      <c r="G124" s="3"/>
      <c r="H124" s="3"/>
      <c r="I124" s="3"/>
      <c r="J124" s="3"/>
    </row>
    <row r="125" spans="1:10" s="14" customFormat="1">
      <c r="A125" s="18"/>
      <c r="B125" s="173"/>
      <c r="C125" s="173"/>
      <c r="D125" s="173"/>
      <c r="E125" s="173"/>
      <c r="F125" s="3"/>
      <c r="G125" s="3"/>
      <c r="H125" s="3"/>
      <c r="I125" s="3"/>
      <c r="J125" s="3"/>
    </row>
    <row r="126" spans="1:10" s="14" customFormat="1">
      <c r="A126" s="18"/>
      <c r="B126" s="173"/>
      <c r="C126" s="173"/>
      <c r="D126" s="173"/>
      <c r="E126" s="173"/>
      <c r="F126" s="3"/>
      <c r="G126" s="3"/>
      <c r="H126" s="3"/>
      <c r="I126" s="3"/>
      <c r="J126" s="3"/>
    </row>
    <row r="127" spans="1:10" s="14" customFormat="1">
      <c r="A127" s="18"/>
      <c r="B127" s="173"/>
      <c r="C127" s="173"/>
      <c r="D127" s="173"/>
      <c r="E127" s="173"/>
      <c r="F127" s="3"/>
      <c r="G127" s="3"/>
      <c r="H127" s="3"/>
      <c r="I127" s="3"/>
      <c r="J127" s="3"/>
    </row>
    <row r="128" spans="1:10" s="14" customFormat="1">
      <c r="A128" s="18"/>
      <c r="B128" s="173"/>
      <c r="C128" s="173"/>
      <c r="D128" s="173"/>
      <c r="E128" s="173"/>
      <c r="F128" s="3"/>
      <c r="G128" s="3"/>
      <c r="H128" s="3"/>
      <c r="I128" s="3"/>
      <c r="J128" s="3"/>
    </row>
    <row r="129" spans="1:10" s="14" customFormat="1">
      <c r="A129" s="18"/>
      <c r="B129" s="173"/>
      <c r="C129" s="173"/>
      <c r="D129" s="173"/>
      <c r="E129" s="173"/>
      <c r="F129" s="3"/>
      <c r="G129" s="3"/>
      <c r="H129" s="3"/>
      <c r="I129" s="3"/>
      <c r="J129" s="3"/>
    </row>
    <row r="130" spans="1:10" s="14" customFormat="1">
      <c r="A130" s="18"/>
      <c r="B130" s="173"/>
      <c r="C130" s="173"/>
      <c r="D130" s="173"/>
      <c r="E130" s="173"/>
      <c r="F130" s="3"/>
      <c r="G130" s="3"/>
      <c r="H130" s="3"/>
      <c r="I130" s="3"/>
      <c r="J130" s="3"/>
    </row>
    <row r="131" spans="1:10" s="14" customFormat="1">
      <c r="A131" s="18"/>
      <c r="B131" s="173"/>
      <c r="C131" s="173"/>
      <c r="D131" s="173"/>
      <c r="E131" s="173"/>
      <c r="F131" s="3"/>
      <c r="G131" s="3"/>
      <c r="H131" s="3"/>
      <c r="I131" s="3"/>
      <c r="J131" s="3"/>
    </row>
    <row r="132" spans="1:10" s="14" customFormat="1">
      <c r="A132" s="18"/>
      <c r="B132" s="173"/>
      <c r="C132" s="173"/>
      <c r="D132" s="173"/>
      <c r="E132" s="173"/>
      <c r="F132" s="3"/>
      <c r="G132" s="3"/>
      <c r="H132" s="3"/>
      <c r="I132" s="3"/>
      <c r="J132" s="3"/>
    </row>
    <row r="133" spans="1:10" s="14" customFormat="1">
      <c r="A133" s="18"/>
      <c r="B133" s="173"/>
      <c r="C133" s="173"/>
      <c r="D133" s="173"/>
      <c r="E133" s="173"/>
      <c r="F133" s="3"/>
      <c r="G133" s="3"/>
      <c r="H133" s="3"/>
      <c r="I133" s="3"/>
      <c r="J133" s="3"/>
    </row>
    <row r="134" spans="1:10" s="14" customFormat="1">
      <c r="A134" s="18"/>
      <c r="B134" s="173"/>
      <c r="C134" s="173"/>
      <c r="D134" s="173"/>
      <c r="E134" s="173"/>
      <c r="F134" s="3"/>
      <c r="G134" s="3"/>
      <c r="H134" s="3"/>
      <c r="I134" s="3"/>
      <c r="J134" s="3"/>
    </row>
    <row r="135" spans="1:10" s="14" customFormat="1">
      <c r="A135" s="18"/>
      <c r="B135" s="173"/>
      <c r="C135" s="173"/>
      <c r="D135" s="173"/>
      <c r="E135" s="173"/>
      <c r="F135" s="3"/>
      <c r="G135" s="3"/>
      <c r="H135" s="3"/>
      <c r="I135" s="3"/>
      <c r="J135" s="3"/>
    </row>
    <row r="136" spans="1:10" s="14" customFormat="1">
      <c r="A136" s="18"/>
      <c r="B136" s="173"/>
      <c r="C136" s="173"/>
      <c r="D136" s="173"/>
      <c r="E136" s="173"/>
      <c r="F136" s="3"/>
      <c r="G136" s="3"/>
      <c r="H136" s="3"/>
      <c r="I136" s="3"/>
      <c r="J136" s="3"/>
    </row>
    <row r="137" spans="1:10" s="14" customFormat="1">
      <c r="A137" s="18"/>
      <c r="B137" s="173"/>
      <c r="C137" s="173"/>
      <c r="D137" s="173"/>
      <c r="E137" s="173"/>
      <c r="F137" s="3"/>
      <c r="G137" s="3"/>
      <c r="H137" s="3"/>
      <c r="I137" s="3"/>
      <c r="J137" s="3"/>
    </row>
    <row r="138" spans="1:10" s="14" customFormat="1">
      <c r="A138" s="18"/>
      <c r="B138" s="173"/>
      <c r="C138" s="173"/>
      <c r="D138" s="173"/>
      <c r="E138" s="173"/>
      <c r="F138" s="3"/>
      <c r="G138" s="3"/>
      <c r="H138" s="3"/>
      <c r="I138" s="3"/>
      <c r="J138" s="3"/>
    </row>
    <row r="139" spans="1:10" s="14" customFormat="1">
      <c r="A139" s="18"/>
      <c r="B139" s="173"/>
      <c r="C139" s="173"/>
      <c r="D139" s="173"/>
      <c r="E139" s="173"/>
      <c r="F139" s="3"/>
      <c r="G139" s="3"/>
      <c r="H139" s="3"/>
      <c r="I139" s="3"/>
      <c r="J139" s="3"/>
    </row>
    <row r="140" spans="1:10" s="14" customFormat="1">
      <c r="A140" s="18"/>
      <c r="B140" s="173"/>
      <c r="C140" s="173"/>
      <c r="D140" s="173"/>
      <c r="E140" s="173"/>
      <c r="F140" s="3"/>
      <c r="G140" s="3"/>
      <c r="H140" s="3"/>
      <c r="I140" s="3"/>
      <c r="J140" s="3"/>
    </row>
    <row r="141" spans="1:10" s="14" customFormat="1">
      <c r="A141" s="18"/>
      <c r="B141" s="173"/>
      <c r="C141" s="173"/>
      <c r="D141" s="173"/>
      <c r="E141" s="173"/>
      <c r="F141" s="3"/>
      <c r="G141" s="3"/>
      <c r="H141" s="3"/>
      <c r="I141" s="3"/>
      <c r="J141" s="3"/>
    </row>
    <row r="142" spans="1:10" s="14" customFormat="1">
      <c r="A142" s="18"/>
      <c r="B142" s="173"/>
      <c r="C142" s="173"/>
      <c r="D142" s="173"/>
      <c r="E142" s="173"/>
      <c r="F142" s="3"/>
      <c r="G142" s="3"/>
      <c r="H142" s="3"/>
      <c r="I142" s="3"/>
      <c r="J142" s="3"/>
    </row>
    <row r="143" spans="1:10" s="14" customFormat="1">
      <c r="A143" s="18"/>
      <c r="B143" s="173"/>
      <c r="C143" s="173"/>
      <c r="D143" s="173"/>
      <c r="E143" s="173"/>
      <c r="F143" s="3"/>
      <c r="G143" s="3"/>
      <c r="H143" s="3"/>
      <c r="I143" s="3"/>
      <c r="J143" s="3"/>
    </row>
    <row r="144" spans="1:10" s="14" customFormat="1">
      <c r="A144" s="18"/>
      <c r="B144" s="173"/>
      <c r="C144" s="173"/>
      <c r="D144" s="173"/>
      <c r="E144" s="173"/>
      <c r="F144" s="3"/>
      <c r="G144" s="3"/>
      <c r="H144" s="3"/>
      <c r="I144" s="3"/>
      <c r="J144" s="3"/>
    </row>
    <row r="145" spans="1:10" s="14" customFormat="1">
      <c r="A145" s="18"/>
      <c r="B145" s="173"/>
      <c r="C145" s="173"/>
      <c r="D145" s="173"/>
      <c r="E145" s="173"/>
      <c r="F145" s="3"/>
      <c r="G145" s="3"/>
      <c r="H145" s="3"/>
      <c r="I145" s="3"/>
      <c r="J145" s="3"/>
    </row>
    <row r="146" spans="1:10" s="14" customFormat="1">
      <c r="A146" s="18"/>
      <c r="B146" s="173"/>
      <c r="C146" s="173"/>
      <c r="D146" s="173"/>
      <c r="E146" s="173"/>
      <c r="F146" s="3"/>
      <c r="G146" s="3"/>
      <c r="H146" s="3"/>
      <c r="I146" s="3"/>
      <c r="J146" s="3"/>
    </row>
    <row r="147" spans="1:10" s="14" customFormat="1">
      <c r="A147" s="18"/>
      <c r="B147" s="173"/>
      <c r="C147" s="173"/>
      <c r="D147" s="173"/>
      <c r="E147" s="173"/>
      <c r="F147" s="3"/>
      <c r="G147" s="3"/>
      <c r="H147" s="3"/>
      <c r="I147" s="3"/>
      <c r="J147" s="3"/>
    </row>
    <row r="148" spans="1:10" s="14" customFormat="1">
      <c r="A148" s="18"/>
      <c r="B148" s="173"/>
      <c r="C148" s="173"/>
      <c r="D148" s="173"/>
      <c r="E148" s="173"/>
      <c r="F148" s="3"/>
      <c r="G148" s="3"/>
      <c r="H148" s="3"/>
      <c r="I148" s="3"/>
      <c r="J148" s="3"/>
    </row>
    <row r="149" spans="1:10" s="14" customFormat="1">
      <c r="A149" s="18"/>
      <c r="B149" s="173"/>
      <c r="C149" s="173"/>
      <c r="D149" s="173"/>
      <c r="E149" s="173"/>
      <c r="F149" s="3"/>
      <c r="G149" s="3"/>
      <c r="H149" s="3"/>
      <c r="I149" s="3"/>
      <c r="J149" s="3"/>
    </row>
    <row r="150" spans="1:10" s="14" customFormat="1">
      <c r="A150" s="18"/>
      <c r="B150" s="173"/>
      <c r="C150" s="173"/>
      <c r="D150" s="173"/>
      <c r="E150" s="173"/>
      <c r="F150" s="3"/>
      <c r="G150" s="3"/>
      <c r="H150" s="3"/>
      <c r="I150" s="3"/>
      <c r="J150" s="3"/>
    </row>
    <row r="151" spans="1:10" s="14" customFormat="1">
      <c r="A151" s="18"/>
      <c r="B151" s="173"/>
      <c r="C151" s="173"/>
      <c r="D151" s="173"/>
      <c r="E151" s="173"/>
      <c r="F151" s="3"/>
      <c r="G151" s="3"/>
      <c r="H151" s="3"/>
      <c r="I151" s="3"/>
      <c r="J151" s="3"/>
    </row>
    <row r="152" spans="1:10" s="14" customFormat="1">
      <c r="A152" s="18"/>
      <c r="B152" s="173"/>
      <c r="C152" s="173"/>
      <c r="D152" s="173"/>
      <c r="E152" s="173"/>
      <c r="F152" s="3"/>
      <c r="G152" s="3"/>
      <c r="H152" s="3"/>
      <c r="I152" s="3"/>
      <c r="J152" s="3"/>
    </row>
    <row r="153" spans="1:10" s="14" customFormat="1">
      <c r="A153" s="18"/>
      <c r="B153" s="173"/>
      <c r="C153" s="173"/>
      <c r="D153" s="173"/>
      <c r="E153" s="173"/>
      <c r="F153" s="3"/>
      <c r="G153" s="3"/>
      <c r="H153" s="3"/>
      <c r="I153" s="3"/>
      <c r="J153" s="3"/>
    </row>
    <row r="154" spans="1:10" s="14" customFormat="1">
      <c r="A154" s="18"/>
      <c r="B154" s="173"/>
      <c r="C154" s="173"/>
      <c r="D154" s="173"/>
      <c r="E154" s="173"/>
      <c r="F154" s="3"/>
      <c r="G154" s="3"/>
      <c r="H154" s="3"/>
      <c r="I154" s="3"/>
      <c r="J154" s="3"/>
    </row>
    <row r="155" spans="1:10" s="14" customFormat="1">
      <c r="A155" s="18"/>
      <c r="B155" s="173"/>
      <c r="C155" s="173"/>
      <c r="D155" s="173"/>
      <c r="E155" s="173"/>
      <c r="F155" s="3"/>
      <c r="G155" s="3"/>
      <c r="H155" s="3"/>
      <c r="I155" s="3"/>
      <c r="J155" s="3"/>
    </row>
    <row r="156" spans="1:10" s="14" customFormat="1">
      <c r="A156" s="18"/>
      <c r="B156" s="173"/>
      <c r="C156" s="173"/>
      <c r="D156" s="173"/>
      <c r="E156" s="173"/>
      <c r="F156" s="3"/>
      <c r="G156" s="3"/>
      <c r="H156" s="3"/>
      <c r="I156" s="3"/>
      <c r="J156" s="3"/>
    </row>
    <row r="157" spans="1:10" s="14" customFormat="1">
      <c r="A157" s="18"/>
      <c r="B157" s="173"/>
      <c r="C157" s="173"/>
      <c r="D157" s="173"/>
      <c r="E157" s="173"/>
      <c r="F157" s="3"/>
      <c r="G157" s="3"/>
      <c r="H157" s="3"/>
      <c r="I157" s="3"/>
      <c r="J157" s="3"/>
    </row>
    <row r="158" spans="1:10" s="14" customFormat="1">
      <c r="A158" s="18"/>
      <c r="B158" s="173"/>
      <c r="C158" s="173"/>
      <c r="D158" s="173"/>
      <c r="E158" s="173"/>
      <c r="F158" s="3"/>
      <c r="G158" s="3"/>
      <c r="H158" s="3"/>
      <c r="I158" s="3"/>
      <c r="J158" s="3"/>
    </row>
    <row r="159" spans="1:10" s="14" customFormat="1">
      <c r="A159" s="18"/>
      <c r="B159" s="173"/>
      <c r="C159" s="173"/>
      <c r="D159" s="173"/>
      <c r="E159" s="173"/>
      <c r="F159" s="3"/>
      <c r="G159" s="3"/>
      <c r="H159" s="3"/>
      <c r="I159" s="3"/>
      <c r="J159" s="3"/>
    </row>
    <row r="160" spans="1:10" s="14" customFormat="1">
      <c r="A160" s="18"/>
      <c r="B160" s="173"/>
      <c r="C160" s="173"/>
      <c r="D160" s="173"/>
      <c r="E160" s="173"/>
      <c r="F160" s="3"/>
      <c r="G160" s="3"/>
      <c r="H160" s="3"/>
      <c r="I160" s="3"/>
      <c r="J160" s="3"/>
    </row>
    <row r="161" spans="1:10" s="14" customFormat="1">
      <c r="A161" s="18"/>
      <c r="B161" s="173"/>
      <c r="C161" s="173"/>
      <c r="D161" s="173"/>
      <c r="E161" s="173"/>
      <c r="F161" s="3"/>
      <c r="G161" s="3"/>
      <c r="H161" s="3"/>
      <c r="I161" s="3"/>
      <c r="J161" s="3"/>
    </row>
    <row r="162" spans="1:10" s="14" customFormat="1">
      <c r="A162" s="18"/>
      <c r="B162" s="173"/>
      <c r="C162" s="173"/>
      <c r="D162" s="173"/>
      <c r="E162" s="173"/>
      <c r="F162" s="3"/>
      <c r="G162" s="3"/>
      <c r="H162" s="3"/>
      <c r="I162" s="3"/>
      <c r="J162" s="3"/>
    </row>
    <row r="163" spans="1:10" s="14" customFormat="1">
      <c r="A163" s="18"/>
      <c r="B163" s="173"/>
      <c r="C163" s="173"/>
      <c r="D163" s="173"/>
      <c r="E163" s="173"/>
      <c r="F163" s="3"/>
      <c r="G163" s="3"/>
      <c r="H163" s="3"/>
      <c r="I163" s="3"/>
      <c r="J163" s="3"/>
    </row>
    <row r="164" spans="1:10" s="14" customFormat="1">
      <c r="A164" s="18"/>
      <c r="B164" s="173"/>
      <c r="C164" s="173"/>
      <c r="D164" s="173"/>
      <c r="E164" s="173"/>
      <c r="F164" s="3"/>
      <c r="G164" s="3"/>
      <c r="H164" s="3"/>
      <c r="I164" s="3"/>
      <c r="J164" s="3"/>
    </row>
    <row r="165" spans="1:10" s="14" customFormat="1">
      <c r="A165" s="18"/>
      <c r="B165" s="173"/>
      <c r="C165" s="173"/>
      <c r="D165" s="173"/>
      <c r="E165" s="173"/>
      <c r="F165" s="3"/>
      <c r="G165" s="3"/>
      <c r="H165" s="3"/>
      <c r="I165" s="3"/>
      <c r="J165" s="3"/>
    </row>
    <row r="166" spans="1:10" s="14" customFormat="1">
      <c r="A166" s="18"/>
      <c r="B166" s="173"/>
      <c r="C166" s="173"/>
      <c r="D166" s="173"/>
      <c r="E166" s="173"/>
      <c r="F166" s="3"/>
      <c r="G166" s="3"/>
      <c r="H166" s="3"/>
      <c r="I166" s="3"/>
      <c r="J166" s="3"/>
    </row>
    <row r="167" spans="1:10" s="14" customFormat="1">
      <c r="A167" s="18"/>
      <c r="B167" s="173"/>
      <c r="C167" s="173"/>
      <c r="D167" s="173"/>
      <c r="E167" s="173"/>
      <c r="F167" s="3"/>
      <c r="G167" s="3"/>
      <c r="H167" s="3"/>
      <c r="I167" s="3"/>
      <c r="J167" s="3"/>
    </row>
    <row r="168" spans="1:10" s="14" customFormat="1">
      <c r="A168" s="18"/>
      <c r="B168" s="173"/>
      <c r="C168" s="173"/>
      <c r="D168" s="173"/>
      <c r="E168" s="173"/>
      <c r="F168" s="3"/>
      <c r="G168" s="3"/>
      <c r="H168" s="3"/>
      <c r="I168" s="3"/>
      <c r="J168" s="3"/>
    </row>
    <row r="169" spans="1:10" s="14" customFormat="1">
      <c r="A169" s="18"/>
      <c r="B169" s="173"/>
      <c r="C169" s="173"/>
      <c r="D169" s="173"/>
      <c r="E169" s="173"/>
      <c r="F169" s="3"/>
      <c r="G169" s="3"/>
      <c r="H169" s="3"/>
      <c r="I169" s="3"/>
      <c r="J169" s="3"/>
    </row>
    <row r="170" spans="1:10" s="14" customFormat="1">
      <c r="A170" s="18"/>
      <c r="B170" s="173"/>
      <c r="C170" s="173"/>
      <c r="D170" s="173"/>
      <c r="E170" s="173"/>
      <c r="F170" s="3"/>
      <c r="G170" s="3"/>
      <c r="H170" s="3"/>
      <c r="I170" s="3"/>
      <c r="J170" s="3"/>
    </row>
    <row r="171" spans="1:10" s="14" customFormat="1">
      <c r="A171" s="18"/>
      <c r="B171" s="173"/>
      <c r="C171" s="173"/>
      <c r="D171" s="173"/>
      <c r="E171" s="173"/>
      <c r="F171" s="3"/>
      <c r="G171" s="3"/>
      <c r="H171" s="3"/>
      <c r="I171" s="3"/>
      <c r="J171" s="3"/>
    </row>
    <row r="172" spans="1:10" s="14" customFormat="1">
      <c r="A172" s="18"/>
      <c r="B172" s="173"/>
      <c r="C172" s="173"/>
      <c r="D172" s="173"/>
      <c r="E172" s="173"/>
      <c r="F172" s="3"/>
      <c r="G172" s="3"/>
      <c r="H172" s="3"/>
      <c r="I172" s="3"/>
      <c r="J172" s="3"/>
    </row>
    <row r="173" spans="1:10" s="14" customFormat="1">
      <c r="A173" s="18"/>
      <c r="B173" s="173"/>
      <c r="C173" s="173"/>
      <c r="D173" s="173"/>
      <c r="E173" s="173"/>
      <c r="F173" s="3"/>
      <c r="G173" s="3"/>
      <c r="H173" s="3"/>
      <c r="I173" s="3"/>
      <c r="J173" s="3"/>
    </row>
    <row r="174" spans="1:10" s="14" customFormat="1">
      <c r="A174" s="18"/>
      <c r="B174" s="173"/>
      <c r="C174" s="173"/>
      <c r="D174" s="173"/>
      <c r="E174" s="173"/>
      <c r="F174" s="3"/>
      <c r="G174" s="3"/>
      <c r="H174" s="3"/>
      <c r="I174" s="3"/>
      <c r="J174" s="3"/>
    </row>
    <row r="175" spans="1:10" s="14" customFormat="1">
      <c r="A175" s="18"/>
      <c r="B175" s="173"/>
      <c r="C175" s="173"/>
      <c r="D175" s="173"/>
      <c r="E175" s="173"/>
      <c r="F175" s="3"/>
      <c r="G175" s="3"/>
      <c r="H175" s="3"/>
      <c r="I175" s="3"/>
      <c r="J175" s="3"/>
    </row>
    <row r="176" spans="1:10" s="14" customFormat="1">
      <c r="A176" s="18"/>
      <c r="B176" s="173"/>
      <c r="C176" s="173"/>
      <c r="D176" s="173"/>
      <c r="E176" s="173"/>
      <c r="F176" s="3"/>
      <c r="G176" s="3"/>
      <c r="H176" s="3"/>
      <c r="I176" s="3"/>
      <c r="J176" s="3"/>
    </row>
    <row r="177" spans="1:10" s="14" customFormat="1">
      <c r="A177" s="18"/>
      <c r="B177" s="173"/>
      <c r="C177" s="173"/>
      <c r="D177" s="173"/>
      <c r="E177" s="173"/>
      <c r="F177" s="3"/>
      <c r="G177" s="3"/>
      <c r="H177" s="3"/>
      <c r="I177" s="3"/>
      <c r="J177" s="3"/>
    </row>
    <row r="178" spans="1:10" s="14" customFormat="1">
      <c r="A178" s="18"/>
      <c r="B178" s="173"/>
      <c r="C178" s="173"/>
      <c r="D178" s="173"/>
      <c r="E178" s="173"/>
      <c r="F178" s="3"/>
      <c r="G178" s="3"/>
      <c r="H178" s="3"/>
      <c r="I178" s="3"/>
      <c r="J178" s="3"/>
    </row>
    <row r="179" spans="1:10" s="14" customFormat="1">
      <c r="A179" s="18"/>
      <c r="B179" s="173"/>
      <c r="C179" s="173"/>
      <c r="D179" s="173"/>
      <c r="E179" s="173"/>
      <c r="F179" s="3"/>
      <c r="G179" s="3"/>
      <c r="H179" s="3"/>
      <c r="I179" s="3"/>
      <c r="J179" s="3"/>
    </row>
    <row r="180" spans="1:10" s="14" customFormat="1">
      <c r="A180" s="18"/>
      <c r="B180" s="173"/>
      <c r="C180" s="173"/>
      <c r="D180" s="173"/>
      <c r="E180" s="173"/>
      <c r="F180" s="3"/>
      <c r="G180" s="3"/>
      <c r="H180" s="3"/>
      <c r="I180" s="3"/>
      <c r="J180" s="3"/>
    </row>
    <row r="181" spans="1:10" s="14" customFormat="1">
      <c r="A181" s="18"/>
      <c r="B181" s="173"/>
      <c r="C181" s="173"/>
      <c r="D181" s="173"/>
      <c r="E181" s="173"/>
      <c r="F181" s="3"/>
      <c r="G181" s="3"/>
      <c r="H181" s="3"/>
      <c r="I181" s="3"/>
      <c r="J181" s="3"/>
    </row>
    <row r="182" spans="1:10" s="14" customFormat="1">
      <c r="A182" s="18"/>
      <c r="B182" s="173"/>
      <c r="C182" s="173"/>
      <c r="D182" s="173"/>
      <c r="E182" s="173"/>
      <c r="F182" s="3"/>
      <c r="G182" s="3"/>
      <c r="H182" s="3"/>
      <c r="I182" s="3"/>
      <c r="J182" s="3"/>
    </row>
    <row r="183" spans="1:10" s="14" customFormat="1">
      <c r="A183" s="18"/>
      <c r="B183" s="173"/>
      <c r="C183" s="173"/>
      <c r="D183" s="173"/>
      <c r="E183" s="173"/>
      <c r="F183" s="3"/>
      <c r="G183" s="3"/>
      <c r="H183" s="3"/>
      <c r="I183" s="3"/>
      <c r="J183" s="3"/>
    </row>
    <row r="184" spans="1:10" s="14" customFormat="1">
      <c r="A184" s="18"/>
      <c r="B184" s="173"/>
      <c r="C184" s="173"/>
      <c r="D184" s="173"/>
      <c r="E184" s="173"/>
      <c r="F184" s="3"/>
      <c r="G184" s="3"/>
      <c r="H184" s="3"/>
      <c r="I184" s="3"/>
      <c r="J184" s="3"/>
    </row>
    <row r="185" spans="1:10" s="14" customFormat="1">
      <c r="A185" s="18"/>
      <c r="B185" s="173"/>
      <c r="C185" s="173"/>
      <c r="D185" s="173"/>
      <c r="E185" s="173"/>
      <c r="F185" s="3"/>
      <c r="G185" s="3"/>
      <c r="H185" s="3"/>
      <c r="I185" s="3"/>
      <c r="J185" s="3"/>
    </row>
    <row r="186" spans="1:10" s="14" customFormat="1">
      <c r="A186" s="18"/>
      <c r="B186" s="173"/>
      <c r="C186" s="173"/>
      <c r="D186" s="173"/>
      <c r="E186" s="173"/>
      <c r="F186" s="3"/>
      <c r="G186" s="3"/>
      <c r="H186" s="3"/>
      <c r="I186" s="3"/>
      <c r="J186" s="3"/>
    </row>
    <row r="187" spans="1:10" s="14" customFormat="1">
      <c r="A187" s="18"/>
      <c r="B187" s="173"/>
      <c r="C187" s="173"/>
      <c r="D187" s="173"/>
      <c r="E187" s="173"/>
      <c r="F187" s="3"/>
      <c r="G187" s="3"/>
      <c r="H187" s="3"/>
      <c r="I187" s="3"/>
      <c r="J187" s="3"/>
    </row>
    <row r="188" spans="1:10" s="14" customFormat="1">
      <c r="A188" s="18"/>
      <c r="B188" s="173"/>
      <c r="C188" s="173"/>
      <c r="D188" s="173"/>
      <c r="E188" s="173"/>
      <c r="F188" s="3"/>
      <c r="G188" s="3"/>
      <c r="H188" s="3"/>
      <c r="I188" s="3"/>
      <c r="J188" s="3"/>
    </row>
    <row r="189" spans="1:10" s="14" customFormat="1">
      <c r="A189" s="18"/>
      <c r="B189" s="173"/>
      <c r="C189" s="173"/>
      <c r="D189" s="173"/>
      <c r="E189" s="173"/>
      <c r="F189" s="3"/>
      <c r="G189" s="3"/>
      <c r="H189" s="3"/>
      <c r="I189" s="3"/>
      <c r="J189" s="3"/>
    </row>
    <row r="190" spans="1:10" s="14" customFormat="1">
      <c r="A190" s="18"/>
      <c r="B190" s="173"/>
      <c r="C190" s="173"/>
      <c r="D190" s="173"/>
      <c r="E190" s="173"/>
      <c r="F190" s="3"/>
      <c r="G190" s="3"/>
      <c r="H190" s="3"/>
      <c r="I190" s="3"/>
      <c r="J190" s="3"/>
    </row>
    <row r="191" spans="1:10" s="14" customFormat="1">
      <c r="A191" s="18"/>
      <c r="B191" s="173"/>
      <c r="C191" s="173"/>
      <c r="D191" s="173"/>
      <c r="E191" s="173"/>
      <c r="F191" s="3"/>
      <c r="G191" s="3"/>
      <c r="H191" s="3"/>
      <c r="I191" s="3"/>
      <c r="J191" s="3"/>
    </row>
    <row r="192" spans="1:10" s="14" customFormat="1">
      <c r="A192" s="18"/>
      <c r="B192" s="173"/>
      <c r="C192" s="173"/>
      <c r="D192" s="173"/>
      <c r="E192" s="173"/>
      <c r="F192" s="3"/>
      <c r="G192" s="3"/>
      <c r="H192" s="3"/>
      <c r="I192" s="3"/>
      <c r="J192" s="3"/>
    </row>
    <row r="193" spans="1:10" s="14" customFormat="1">
      <c r="A193" s="18"/>
      <c r="B193" s="173"/>
      <c r="C193" s="173"/>
      <c r="D193" s="173"/>
      <c r="E193" s="173"/>
      <c r="F193" s="3"/>
      <c r="G193" s="3"/>
      <c r="H193" s="3"/>
      <c r="I193" s="3"/>
      <c r="J193" s="3"/>
    </row>
    <row r="194" spans="1:10" s="14" customFormat="1">
      <c r="A194" s="18"/>
      <c r="B194" s="173"/>
      <c r="C194" s="173"/>
      <c r="D194" s="173"/>
      <c r="E194" s="173"/>
      <c r="F194" s="3"/>
      <c r="G194" s="3"/>
      <c r="H194" s="3"/>
      <c r="I194" s="3"/>
      <c r="J194" s="3"/>
    </row>
    <row r="195" spans="1:10" s="14" customFormat="1">
      <c r="A195" s="18"/>
      <c r="B195" s="173"/>
      <c r="C195" s="173"/>
      <c r="D195" s="173"/>
      <c r="E195" s="173"/>
      <c r="F195" s="3"/>
      <c r="G195" s="3"/>
      <c r="H195" s="3"/>
      <c r="I195" s="3"/>
      <c r="J195" s="3"/>
    </row>
    <row r="196" spans="1:10" s="14" customFormat="1">
      <c r="A196" s="18"/>
      <c r="B196" s="173"/>
      <c r="C196" s="173"/>
      <c r="D196" s="173"/>
      <c r="E196" s="173"/>
      <c r="F196" s="3"/>
      <c r="G196" s="3"/>
      <c r="H196" s="3"/>
      <c r="I196" s="3"/>
      <c r="J196" s="3"/>
    </row>
    <row r="197" spans="1:10" s="14" customFormat="1">
      <c r="A197" s="18"/>
      <c r="B197" s="173"/>
      <c r="C197" s="173"/>
      <c r="D197" s="173"/>
      <c r="E197" s="173"/>
      <c r="F197" s="3"/>
      <c r="G197" s="3"/>
      <c r="H197" s="3"/>
      <c r="I197" s="3"/>
      <c r="J197" s="3"/>
    </row>
    <row r="198" spans="1:10" s="14" customFormat="1">
      <c r="A198" s="18"/>
      <c r="B198" s="173"/>
      <c r="C198" s="173"/>
      <c r="D198" s="173"/>
      <c r="E198" s="173"/>
      <c r="F198" s="3"/>
      <c r="G198" s="3"/>
      <c r="H198" s="3"/>
      <c r="I198" s="3"/>
      <c r="J198" s="3"/>
    </row>
    <row r="199" spans="1:10" s="14" customFormat="1">
      <c r="A199" s="18"/>
      <c r="B199" s="173"/>
      <c r="C199" s="173"/>
      <c r="D199" s="173"/>
      <c r="E199" s="173"/>
      <c r="F199" s="3"/>
      <c r="G199" s="3"/>
      <c r="H199" s="3"/>
      <c r="I199" s="3"/>
      <c r="J199" s="3"/>
    </row>
    <row r="200" spans="1:10" s="14" customFormat="1">
      <c r="A200" s="18"/>
      <c r="B200" s="173"/>
      <c r="C200" s="173"/>
      <c r="D200" s="173"/>
      <c r="E200" s="173"/>
      <c r="F200" s="3"/>
      <c r="G200" s="3"/>
      <c r="H200" s="3"/>
      <c r="I200" s="3"/>
      <c r="J200" s="3"/>
    </row>
    <row r="201" spans="1:10" s="14" customFormat="1">
      <c r="A201" s="18"/>
      <c r="B201" s="173"/>
      <c r="C201" s="173"/>
      <c r="D201" s="173"/>
      <c r="E201" s="173"/>
      <c r="F201" s="3"/>
      <c r="G201" s="3"/>
      <c r="H201" s="3"/>
      <c r="I201" s="3"/>
      <c r="J201" s="3"/>
    </row>
    <row r="202" spans="1:10" s="14" customFormat="1">
      <c r="A202" s="18"/>
      <c r="B202" s="173"/>
      <c r="C202" s="173"/>
      <c r="D202" s="173"/>
      <c r="E202" s="173"/>
      <c r="F202" s="3"/>
      <c r="G202" s="3"/>
      <c r="H202" s="3"/>
      <c r="I202" s="3"/>
      <c r="J202" s="3"/>
    </row>
    <row r="203" spans="1:10" s="14" customFormat="1">
      <c r="A203" s="18"/>
      <c r="B203" s="173"/>
      <c r="C203" s="173"/>
      <c r="D203" s="173"/>
      <c r="E203" s="173"/>
      <c r="F203" s="3"/>
      <c r="G203" s="3"/>
      <c r="H203" s="3"/>
      <c r="I203" s="3"/>
      <c r="J203" s="3"/>
    </row>
    <row r="204" spans="1:10" s="14" customFormat="1">
      <c r="A204" s="18"/>
      <c r="B204" s="173"/>
      <c r="C204" s="173"/>
      <c r="D204" s="173"/>
      <c r="E204" s="173"/>
      <c r="F204" s="3"/>
      <c r="G204" s="3"/>
      <c r="H204" s="3"/>
      <c r="I204" s="3"/>
      <c r="J204" s="3"/>
    </row>
    <row r="205" spans="1:10" s="14" customFormat="1">
      <c r="A205" s="18"/>
      <c r="B205" s="173"/>
      <c r="C205" s="173"/>
      <c r="D205" s="173"/>
      <c r="E205" s="173"/>
      <c r="F205" s="3"/>
      <c r="G205" s="3"/>
      <c r="H205" s="3"/>
      <c r="I205" s="3"/>
      <c r="J205" s="3"/>
    </row>
    <row r="206" spans="1:10" s="14" customFormat="1">
      <c r="A206" s="18"/>
      <c r="B206" s="173"/>
      <c r="C206" s="173"/>
      <c r="D206" s="173"/>
      <c r="E206" s="173"/>
      <c r="F206" s="3"/>
      <c r="G206" s="3"/>
      <c r="H206" s="3"/>
      <c r="I206" s="3"/>
      <c r="J206" s="3"/>
    </row>
    <row r="207" spans="1:10" s="14" customFormat="1">
      <c r="A207" s="18"/>
      <c r="B207" s="173"/>
      <c r="C207" s="173"/>
      <c r="D207" s="173"/>
      <c r="E207" s="173"/>
      <c r="F207" s="3"/>
      <c r="G207" s="3"/>
      <c r="H207" s="3"/>
      <c r="I207" s="3"/>
      <c r="J207" s="3"/>
    </row>
    <row r="208" spans="1:10" s="14" customFormat="1">
      <c r="A208" s="18"/>
      <c r="B208" s="173"/>
      <c r="C208" s="173"/>
      <c r="D208" s="173"/>
      <c r="E208" s="173"/>
      <c r="F208" s="3"/>
      <c r="G208" s="3"/>
      <c r="H208" s="3"/>
      <c r="I208" s="3"/>
      <c r="J208" s="3"/>
    </row>
    <row r="209" spans="1:10" s="14" customFormat="1">
      <c r="A209" s="18"/>
      <c r="B209" s="173"/>
      <c r="C209" s="173"/>
      <c r="D209" s="173"/>
      <c r="E209" s="173"/>
      <c r="F209" s="3"/>
      <c r="G209" s="3"/>
      <c r="H209" s="3"/>
      <c r="I209" s="3"/>
      <c r="J209" s="3"/>
    </row>
    <row r="210" spans="1:10" s="14" customFormat="1">
      <c r="A210" s="18"/>
      <c r="B210" s="173"/>
      <c r="C210" s="173"/>
      <c r="D210" s="173"/>
      <c r="E210" s="173"/>
      <c r="F210" s="3"/>
      <c r="G210" s="3"/>
      <c r="H210" s="3"/>
      <c r="I210" s="3"/>
      <c r="J210" s="3"/>
    </row>
    <row r="211" spans="1:10" s="14" customFormat="1">
      <c r="A211" s="18"/>
      <c r="B211" s="173"/>
      <c r="C211" s="173"/>
      <c r="D211" s="173"/>
      <c r="E211" s="173"/>
      <c r="F211" s="3"/>
      <c r="G211" s="3"/>
      <c r="H211" s="3"/>
      <c r="I211" s="3"/>
      <c r="J211" s="3"/>
    </row>
    <row r="212" spans="1:10" s="14" customFormat="1">
      <c r="A212" s="18"/>
      <c r="B212" s="173"/>
      <c r="C212" s="173"/>
      <c r="D212" s="173"/>
      <c r="E212" s="173"/>
      <c r="F212" s="3"/>
      <c r="G212" s="3"/>
      <c r="H212" s="3"/>
      <c r="I212" s="3"/>
      <c r="J212" s="3"/>
    </row>
    <row r="213" spans="1:10" s="14" customFormat="1">
      <c r="A213" s="18"/>
      <c r="B213" s="173"/>
      <c r="C213" s="173"/>
      <c r="D213" s="173"/>
      <c r="E213" s="173"/>
      <c r="F213" s="3"/>
      <c r="G213" s="3"/>
      <c r="H213" s="3"/>
      <c r="I213" s="3"/>
      <c r="J213" s="3"/>
    </row>
    <row r="214" spans="1:10" s="14" customFormat="1">
      <c r="A214" s="18"/>
      <c r="B214" s="173"/>
      <c r="C214" s="173"/>
      <c r="D214" s="173"/>
      <c r="E214" s="173"/>
      <c r="F214" s="3"/>
      <c r="G214" s="3"/>
      <c r="H214" s="3"/>
      <c r="I214" s="3"/>
      <c r="J214" s="3"/>
    </row>
    <row r="215" spans="1:10" s="14" customFormat="1">
      <c r="A215" s="18"/>
      <c r="B215" s="173"/>
      <c r="C215" s="173"/>
      <c r="D215" s="173"/>
      <c r="E215" s="173"/>
      <c r="F215" s="3"/>
      <c r="G215" s="3"/>
      <c r="H215" s="3"/>
      <c r="I215" s="3"/>
      <c r="J215" s="3"/>
    </row>
    <row r="216" spans="1:10" s="14" customFormat="1">
      <c r="A216" s="18"/>
      <c r="B216" s="173"/>
      <c r="C216" s="173"/>
      <c r="D216" s="173"/>
      <c r="E216" s="173"/>
      <c r="F216" s="3"/>
      <c r="G216" s="3"/>
      <c r="H216" s="3"/>
      <c r="I216" s="3"/>
      <c r="J216" s="3"/>
    </row>
    <row r="217" spans="1:10" s="14" customFormat="1">
      <c r="A217" s="18"/>
      <c r="B217" s="173"/>
      <c r="C217" s="173"/>
      <c r="D217" s="173"/>
      <c r="E217" s="173"/>
      <c r="F217" s="3"/>
      <c r="G217" s="3"/>
      <c r="H217" s="3"/>
      <c r="I217" s="3"/>
      <c r="J217" s="3"/>
    </row>
    <row r="218" spans="1:10" s="14" customFormat="1">
      <c r="A218" s="18"/>
      <c r="B218" s="173"/>
      <c r="C218" s="173"/>
      <c r="D218" s="173"/>
      <c r="E218" s="173"/>
      <c r="F218" s="3"/>
      <c r="G218" s="3"/>
      <c r="H218" s="3"/>
      <c r="I218" s="3"/>
      <c r="J218" s="3"/>
    </row>
    <row r="219" spans="1:10" s="14" customFormat="1">
      <c r="A219" s="18"/>
      <c r="B219" s="173"/>
      <c r="C219" s="173"/>
      <c r="D219" s="173"/>
      <c r="E219" s="173"/>
      <c r="F219" s="3"/>
      <c r="G219" s="3"/>
      <c r="H219" s="3"/>
      <c r="I219" s="3"/>
      <c r="J219" s="3"/>
    </row>
    <row r="220" spans="1:10" s="14" customFormat="1">
      <c r="A220" s="18"/>
      <c r="B220" s="173"/>
      <c r="C220" s="173"/>
      <c r="D220" s="173"/>
      <c r="E220" s="173"/>
      <c r="F220" s="3"/>
      <c r="G220" s="3"/>
      <c r="H220" s="3"/>
      <c r="I220" s="3"/>
      <c r="J220" s="3"/>
    </row>
    <row r="221" spans="1:10" s="14" customFormat="1">
      <c r="A221" s="18"/>
      <c r="B221" s="173"/>
      <c r="C221" s="173"/>
      <c r="D221" s="173"/>
      <c r="E221" s="173"/>
      <c r="F221" s="3"/>
      <c r="G221" s="3"/>
      <c r="H221" s="3"/>
      <c r="I221" s="3"/>
      <c r="J221" s="3"/>
    </row>
    <row r="222" spans="1:10" s="14" customFormat="1">
      <c r="A222" s="18"/>
      <c r="B222" s="173"/>
      <c r="C222" s="173"/>
      <c r="D222" s="173"/>
      <c r="E222" s="173"/>
      <c r="F222" s="3"/>
      <c r="G222" s="3"/>
      <c r="H222" s="3"/>
      <c r="I222" s="3"/>
      <c r="J222" s="3"/>
    </row>
    <row r="223" spans="1:10" s="14" customFormat="1">
      <c r="A223" s="18"/>
      <c r="B223" s="173"/>
      <c r="C223" s="173"/>
      <c r="D223" s="173"/>
      <c r="E223" s="173"/>
      <c r="F223" s="3"/>
      <c r="G223" s="3"/>
      <c r="H223" s="3"/>
      <c r="I223" s="3"/>
      <c r="J223" s="3"/>
    </row>
    <row r="224" spans="1:10" s="14" customFormat="1">
      <c r="A224" s="18"/>
      <c r="B224" s="173"/>
      <c r="C224" s="173"/>
      <c r="D224" s="173"/>
      <c r="E224" s="173"/>
      <c r="F224" s="3"/>
      <c r="G224" s="3"/>
      <c r="H224" s="3"/>
      <c r="I224" s="3"/>
      <c r="J224" s="3"/>
    </row>
    <row r="225" spans="1:10" s="14" customFormat="1">
      <c r="A225" s="18"/>
      <c r="B225" s="173"/>
      <c r="C225" s="173"/>
      <c r="D225" s="173"/>
      <c r="E225" s="173"/>
      <c r="F225" s="3"/>
      <c r="G225" s="3"/>
      <c r="H225" s="3"/>
      <c r="I225" s="3"/>
      <c r="J225" s="3"/>
    </row>
    <row r="226" spans="1:10" s="14" customFormat="1">
      <c r="A226" s="18"/>
      <c r="B226" s="173"/>
      <c r="C226" s="173"/>
      <c r="D226" s="173"/>
      <c r="E226" s="173"/>
      <c r="F226" s="3"/>
      <c r="G226" s="3"/>
      <c r="H226" s="3"/>
      <c r="I226" s="3"/>
      <c r="J226" s="3"/>
    </row>
    <row r="227" spans="1:10" s="14" customFormat="1">
      <c r="A227" s="18"/>
      <c r="B227" s="173"/>
      <c r="C227" s="173"/>
      <c r="D227" s="173"/>
      <c r="E227" s="173"/>
      <c r="F227" s="3"/>
      <c r="G227" s="3"/>
      <c r="H227" s="3"/>
      <c r="I227" s="3"/>
      <c r="J227" s="3"/>
    </row>
    <row r="228" spans="1:10" s="14" customFormat="1">
      <c r="A228" s="18"/>
      <c r="B228" s="173"/>
      <c r="C228" s="173"/>
      <c r="D228" s="173"/>
      <c r="E228" s="173"/>
      <c r="F228" s="3"/>
      <c r="G228" s="3"/>
      <c r="H228" s="3"/>
      <c r="I228" s="3"/>
      <c r="J228" s="3"/>
    </row>
    <row r="229" spans="1:10" s="14" customFormat="1">
      <c r="A229" s="18"/>
      <c r="B229" s="173"/>
      <c r="C229" s="173"/>
      <c r="D229" s="173"/>
      <c r="E229" s="173"/>
      <c r="F229" s="3"/>
      <c r="G229" s="3"/>
      <c r="H229" s="3"/>
      <c r="I229" s="3"/>
      <c r="J229" s="3"/>
    </row>
    <row r="230" spans="1:10" s="14" customFormat="1">
      <c r="A230" s="18"/>
      <c r="B230" s="173"/>
      <c r="C230" s="173"/>
      <c r="D230" s="173"/>
      <c r="E230" s="173"/>
      <c r="F230" s="3"/>
      <c r="G230" s="3"/>
      <c r="H230" s="3"/>
      <c r="I230" s="3"/>
      <c r="J230" s="3"/>
    </row>
    <row r="231" spans="1:10" s="14" customFormat="1">
      <c r="A231" s="18"/>
      <c r="B231" s="173"/>
      <c r="C231" s="173"/>
      <c r="D231" s="173"/>
      <c r="E231" s="173"/>
      <c r="F231" s="3"/>
      <c r="G231" s="3"/>
      <c r="H231" s="3"/>
      <c r="I231" s="3"/>
      <c r="J231" s="3"/>
    </row>
    <row r="232" spans="1:10" s="14" customFormat="1">
      <c r="A232" s="18"/>
      <c r="B232" s="173"/>
      <c r="C232" s="173"/>
      <c r="D232" s="173"/>
      <c r="E232" s="173"/>
      <c r="F232" s="3"/>
      <c r="G232" s="3"/>
      <c r="H232" s="3"/>
      <c r="I232" s="3"/>
      <c r="J232" s="3"/>
    </row>
    <row r="233" spans="1:10" s="14" customFormat="1">
      <c r="A233" s="18"/>
      <c r="B233" s="173"/>
      <c r="C233" s="173"/>
      <c r="D233" s="173"/>
      <c r="E233" s="173"/>
      <c r="F233" s="3"/>
      <c r="G233" s="3"/>
      <c r="H233" s="3"/>
      <c r="I233" s="3"/>
      <c r="J233" s="3"/>
    </row>
    <row r="234" spans="1:10" s="14" customFormat="1">
      <c r="A234" s="18"/>
      <c r="B234" s="173"/>
      <c r="C234" s="173"/>
      <c r="D234" s="173"/>
      <c r="E234" s="173"/>
      <c r="F234" s="3"/>
      <c r="G234" s="3"/>
      <c r="H234" s="3"/>
      <c r="I234" s="3"/>
      <c r="J234" s="3"/>
    </row>
    <row r="235" spans="1:10" s="14" customFormat="1">
      <c r="A235" s="18"/>
      <c r="B235" s="173"/>
      <c r="C235" s="173"/>
      <c r="D235" s="173"/>
      <c r="E235" s="173"/>
      <c r="F235" s="3"/>
      <c r="G235" s="3"/>
      <c r="H235" s="3"/>
      <c r="I235" s="3"/>
      <c r="J235" s="3"/>
    </row>
    <row r="236" spans="1:10" s="14" customFormat="1">
      <c r="A236" s="18"/>
      <c r="B236" s="173"/>
      <c r="C236" s="173"/>
      <c r="D236" s="173"/>
      <c r="E236" s="173"/>
      <c r="F236" s="3"/>
      <c r="G236" s="3"/>
      <c r="H236" s="3"/>
      <c r="I236" s="3"/>
      <c r="J236" s="3"/>
    </row>
    <row r="237" spans="1:10" s="14" customFormat="1">
      <c r="A237" s="18"/>
      <c r="B237" s="173"/>
      <c r="C237" s="173"/>
      <c r="D237" s="173"/>
      <c r="E237" s="173"/>
      <c r="F237" s="3"/>
      <c r="G237" s="3"/>
      <c r="H237" s="3"/>
      <c r="I237" s="3"/>
      <c r="J237" s="3"/>
    </row>
    <row r="238" spans="1:10" s="14" customFormat="1">
      <c r="A238" s="18"/>
      <c r="B238" s="173"/>
      <c r="C238" s="173"/>
      <c r="D238" s="173"/>
      <c r="E238" s="173"/>
      <c r="F238" s="3"/>
      <c r="G238" s="3"/>
      <c r="H238" s="3"/>
      <c r="I238" s="3"/>
      <c r="J238" s="3"/>
    </row>
    <row r="239" spans="1:10" s="14" customFormat="1">
      <c r="A239" s="18"/>
      <c r="B239" s="173"/>
      <c r="C239" s="173"/>
      <c r="D239" s="173"/>
      <c r="E239" s="173"/>
      <c r="F239" s="3"/>
      <c r="G239" s="3"/>
      <c r="H239" s="3"/>
      <c r="I239" s="3"/>
      <c r="J239" s="3"/>
    </row>
    <row r="240" spans="1:10" s="14" customFormat="1">
      <c r="A240" s="18"/>
      <c r="B240" s="173"/>
      <c r="C240" s="173"/>
      <c r="D240" s="173"/>
      <c r="E240" s="173"/>
      <c r="F240" s="3"/>
      <c r="G240" s="3"/>
      <c r="H240" s="3"/>
      <c r="I240" s="3"/>
      <c r="J240" s="3"/>
    </row>
    <row r="241" spans="1:10" s="14" customFormat="1">
      <c r="A241" s="18"/>
      <c r="B241" s="173"/>
      <c r="C241" s="173"/>
      <c r="D241" s="173"/>
      <c r="E241" s="173"/>
      <c r="F241" s="3"/>
      <c r="G241" s="3"/>
      <c r="H241" s="3"/>
      <c r="I241" s="3"/>
      <c r="J241" s="3"/>
    </row>
    <row r="242" spans="1:10" s="14" customFormat="1">
      <c r="A242" s="18"/>
      <c r="B242" s="173"/>
      <c r="C242" s="173"/>
      <c r="D242" s="173"/>
      <c r="E242" s="173"/>
      <c r="F242" s="3"/>
      <c r="G242" s="3"/>
      <c r="H242" s="3"/>
      <c r="I242" s="3"/>
      <c r="J242" s="3"/>
    </row>
    <row r="243" spans="1:10" s="14" customFormat="1">
      <c r="A243" s="18"/>
      <c r="B243" s="173"/>
      <c r="C243" s="173"/>
      <c r="D243" s="173"/>
      <c r="E243" s="173"/>
      <c r="F243" s="3"/>
      <c r="G243" s="3"/>
      <c r="H243" s="3"/>
      <c r="I243" s="3"/>
      <c r="J243" s="3"/>
    </row>
    <row r="244" spans="1:10" s="14" customFormat="1">
      <c r="A244" s="18"/>
      <c r="B244" s="173"/>
      <c r="C244" s="173"/>
      <c r="D244" s="173"/>
      <c r="E244" s="173"/>
      <c r="F244" s="3"/>
      <c r="G244" s="3"/>
      <c r="H244" s="3"/>
      <c r="I244" s="3"/>
      <c r="J244" s="3"/>
    </row>
    <row r="245" spans="1:10" s="14" customFormat="1">
      <c r="A245" s="18"/>
      <c r="B245" s="173"/>
      <c r="C245" s="173"/>
      <c r="D245" s="173"/>
      <c r="E245" s="173"/>
      <c r="F245" s="3"/>
      <c r="G245" s="3"/>
      <c r="H245" s="3"/>
      <c r="I245" s="3"/>
      <c r="J245" s="3"/>
    </row>
    <row r="246" spans="1:10" s="14" customFormat="1">
      <c r="A246" s="18"/>
      <c r="B246" s="173"/>
      <c r="C246" s="173"/>
      <c r="D246" s="173"/>
      <c r="E246" s="173"/>
      <c r="F246" s="3"/>
      <c r="G246" s="3"/>
      <c r="H246" s="3"/>
      <c r="I246" s="3"/>
      <c r="J246" s="3"/>
    </row>
    <row r="247" spans="1:10" s="14" customFormat="1">
      <c r="A247" s="18"/>
      <c r="B247" s="173"/>
      <c r="C247" s="173"/>
      <c r="D247" s="173"/>
      <c r="E247" s="173"/>
      <c r="F247" s="3"/>
      <c r="G247" s="3"/>
      <c r="H247" s="3"/>
      <c r="I247" s="3"/>
      <c r="J247" s="3"/>
    </row>
    <row r="248" spans="1:10" s="14" customFormat="1">
      <c r="A248" s="18"/>
      <c r="B248" s="173"/>
      <c r="C248" s="173"/>
      <c r="D248" s="173"/>
      <c r="E248" s="173"/>
      <c r="F248" s="3"/>
      <c r="G248" s="3"/>
      <c r="H248" s="3"/>
      <c r="I248" s="3"/>
      <c r="J248" s="3"/>
    </row>
    <row r="249" spans="1:10" s="14" customFormat="1">
      <c r="A249" s="18"/>
      <c r="B249" s="173"/>
      <c r="C249" s="173"/>
      <c r="D249" s="173"/>
      <c r="E249" s="173"/>
      <c r="F249" s="3"/>
      <c r="G249" s="3"/>
      <c r="H249" s="3"/>
      <c r="I249" s="3"/>
      <c r="J249" s="3"/>
    </row>
    <row r="250" spans="1:10" s="14" customFormat="1">
      <c r="A250" s="18"/>
      <c r="B250" s="173"/>
      <c r="C250" s="173"/>
      <c r="D250" s="173"/>
      <c r="E250" s="173"/>
      <c r="F250" s="3"/>
      <c r="G250" s="3"/>
      <c r="H250" s="3"/>
      <c r="I250" s="3"/>
      <c r="J250" s="3"/>
    </row>
    <row r="251" spans="1:10" s="14" customFormat="1">
      <c r="A251" s="18"/>
      <c r="B251" s="173"/>
      <c r="C251" s="173"/>
      <c r="D251" s="173"/>
      <c r="E251" s="173"/>
      <c r="F251" s="3"/>
      <c r="G251" s="3"/>
      <c r="H251" s="3"/>
      <c r="I251" s="3"/>
      <c r="J251" s="3"/>
    </row>
    <row r="252" spans="1:10" s="14" customFormat="1">
      <c r="A252" s="18"/>
      <c r="B252" s="173"/>
      <c r="C252" s="173"/>
      <c r="D252" s="173"/>
      <c r="E252" s="173"/>
      <c r="F252" s="3"/>
      <c r="G252" s="3"/>
      <c r="H252" s="3"/>
      <c r="I252" s="3"/>
      <c r="J252" s="3"/>
    </row>
    <row r="253" spans="1:10" s="14" customFormat="1">
      <c r="A253" s="18"/>
      <c r="B253" s="173"/>
      <c r="C253" s="173"/>
      <c r="D253" s="173"/>
      <c r="E253" s="173"/>
      <c r="F253" s="3"/>
      <c r="G253" s="3"/>
      <c r="H253" s="3"/>
      <c r="I253" s="3"/>
      <c r="J253" s="3"/>
    </row>
    <row r="254" spans="1:10" s="14" customFormat="1">
      <c r="A254" s="18"/>
      <c r="B254" s="173"/>
      <c r="C254" s="173"/>
      <c r="D254" s="173"/>
      <c r="E254" s="173"/>
      <c r="F254" s="3"/>
      <c r="G254" s="3"/>
      <c r="H254" s="3"/>
      <c r="I254" s="3"/>
      <c r="J254" s="3"/>
    </row>
    <row r="255" spans="1:10" s="14" customFormat="1">
      <c r="A255" s="18"/>
      <c r="B255" s="173"/>
      <c r="C255" s="173"/>
      <c r="D255" s="173"/>
      <c r="E255" s="173"/>
      <c r="F255" s="3"/>
      <c r="G255" s="3"/>
      <c r="H255" s="3"/>
      <c r="I255" s="3"/>
      <c r="J255" s="3"/>
    </row>
    <row r="256" spans="1:10" s="14" customFormat="1">
      <c r="A256" s="18"/>
      <c r="B256" s="173"/>
      <c r="C256" s="173"/>
      <c r="D256" s="173"/>
      <c r="E256" s="173"/>
      <c r="F256" s="3"/>
      <c r="G256" s="3"/>
      <c r="H256" s="3"/>
      <c r="I256" s="3"/>
      <c r="J256" s="3"/>
    </row>
    <row r="257" spans="1:10" s="14" customFormat="1">
      <c r="A257" s="18"/>
      <c r="B257" s="173"/>
      <c r="C257" s="173"/>
      <c r="D257" s="173"/>
      <c r="E257" s="173"/>
      <c r="F257" s="3"/>
      <c r="G257" s="3"/>
      <c r="H257" s="3"/>
      <c r="I257" s="3"/>
      <c r="J257" s="3"/>
    </row>
    <row r="258" spans="1:10" s="14" customFormat="1">
      <c r="A258" s="18"/>
      <c r="B258" s="173"/>
      <c r="C258" s="173"/>
      <c r="D258" s="173"/>
      <c r="E258" s="173"/>
      <c r="F258" s="3"/>
      <c r="G258" s="3"/>
      <c r="H258" s="3"/>
      <c r="I258" s="3"/>
      <c r="J258" s="3"/>
    </row>
    <row r="259" spans="1:10" s="14" customFormat="1">
      <c r="A259" s="18"/>
      <c r="B259" s="173"/>
      <c r="C259" s="173"/>
      <c r="D259" s="173"/>
      <c r="E259" s="173"/>
      <c r="F259" s="3"/>
      <c r="G259" s="3"/>
      <c r="H259" s="3"/>
      <c r="I259" s="3"/>
      <c r="J259" s="3"/>
    </row>
    <row r="260" spans="1:10" s="14" customFormat="1">
      <c r="A260" s="18"/>
      <c r="B260" s="173"/>
      <c r="C260" s="173"/>
      <c r="D260" s="173"/>
      <c r="E260" s="173"/>
      <c r="F260" s="3"/>
      <c r="G260" s="3"/>
      <c r="H260" s="3"/>
      <c r="I260" s="3"/>
      <c r="J260" s="3"/>
    </row>
    <row r="261" spans="1:10" s="14" customFormat="1">
      <c r="A261" s="18"/>
      <c r="B261" s="173"/>
      <c r="C261" s="173"/>
      <c r="D261" s="173"/>
      <c r="E261" s="173"/>
      <c r="F261" s="3"/>
      <c r="G261" s="3"/>
      <c r="H261" s="3"/>
      <c r="I261" s="3"/>
      <c r="J261" s="3"/>
    </row>
    <row r="262" spans="1:10" s="14" customFormat="1">
      <c r="A262" s="18"/>
      <c r="B262" s="173"/>
      <c r="C262" s="173"/>
      <c r="D262" s="173"/>
      <c r="E262" s="173"/>
      <c r="F262" s="3"/>
      <c r="G262" s="3"/>
      <c r="H262" s="3"/>
      <c r="I262" s="3"/>
      <c r="J262" s="3"/>
    </row>
    <row r="263" spans="1:10" s="14" customFormat="1">
      <c r="A263" s="18"/>
      <c r="B263" s="173"/>
      <c r="C263" s="173"/>
      <c r="D263" s="173"/>
      <c r="E263" s="173"/>
      <c r="F263" s="3"/>
      <c r="G263" s="3"/>
      <c r="H263" s="3"/>
      <c r="I263" s="3"/>
      <c r="J263" s="3"/>
    </row>
    <row r="264" spans="1:10" s="14" customFormat="1">
      <c r="A264" s="18"/>
      <c r="B264" s="173"/>
      <c r="C264" s="173"/>
      <c r="D264" s="173"/>
      <c r="E264" s="173"/>
      <c r="F264" s="3"/>
      <c r="G264" s="3"/>
      <c r="H264" s="3"/>
      <c r="I264" s="3"/>
      <c r="J264" s="3"/>
    </row>
    <row r="265" spans="1:10" s="14" customFormat="1">
      <c r="A265" s="18"/>
      <c r="B265" s="173"/>
      <c r="C265" s="173"/>
      <c r="D265" s="173"/>
      <c r="E265" s="173"/>
      <c r="F265" s="3"/>
      <c r="G265" s="3"/>
      <c r="H265" s="3"/>
      <c r="I265" s="3"/>
      <c r="J265" s="3"/>
    </row>
    <row r="266" spans="1:10" s="14" customFormat="1">
      <c r="A266" s="18"/>
      <c r="B266" s="173"/>
      <c r="C266" s="173"/>
      <c r="D266" s="173"/>
      <c r="E266" s="173"/>
      <c r="F266" s="3"/>
      <c r="G266" s="3"/>
      <c r="H266" s="3"/>
      <c r="I266" s="3"/>
      <c r="J266" s="3"/>
    </row>
    <row r="267" spans="1:10" s="14" customFormat="1">
      <c r="A267" s="18"/>
      <c r="B267" s="173"/>
      <c r="C267" s="173"/>
      <c r="D267" s="173"/>
      <c r="E267" s="173"/>
      <c r="F267" s="3"/>
      <c r="G267" s="3"/>
      <c r="H267" s="3"/>
      <c r="I267" s="3"/>
      <c r="J267" s="3"/>
    </row>
    <row r="268" spans="1:10" s="14" customFormat="1">
      <c r="A268" s="18"/>
      <c r="B268" s="173"/>
      <c r="C268" s="173"/>
      <c r="D268" s="173"/>
      <c r="E268" s="173"/>
      <c r="F268" s="3"/>
      <c r="G268" s="3"/>
      <c r="H268" s="3"/>
      <c r="I268" s="3"/>
      <c r="J268" s="3"/>
    </row>
  </sheetData>
  <mergeCells count="62">
    <mergeCell ref="A19:D19"/>
    <mergeCell ref="B23:F23"/>
    <mergeCell ref="B24:F24"/>
    <mergeCell ref="I24:I25"/>
    <mergeCell ref="B29:H29"/>
    <mergeCell ref="G20:G21"/>
    <mergeCell ref="H20:H21"/>
    <mergeCell ref="H30:I30"/>
    <mergeCell ref="H31:I31"/>
    <mergeCell ref="B30:G30"/>
    <mergeCell ref="B31:G31"/>
    <mergeCell ref="B25:H25"/>
    <mergeCell ref="B26:H26"/>
    <mergeCell ref="B27:H27"/>
    <mergeCell ref="A3:B3"/>
    <mergeCell ref="G4:J4"/>
    <mergeCell ref="G16:J16"/>
    <mergeCell ref="G13:J13"/>
    <mergeCell ref="G10:J10"/>
    <mergeCell ref="G12:J12"/>
    <mergeCell ref="A5:B5"/>
    <mergeCell ref="A12:B12"/>
    <mergeCell ref="A13:D13"/>
    <mergeCell ref="A4:B4"/>
    <mergeCell ref="A6:B6"/>
    <mergeCell ref="A54:J54"/>
    <mergeCell ref="A15:B15"/>
    <mergeCell ref="C15:D15"/>
    <mergeCell ref="A35:J35"/>
    <mergeCell ref="G19:H19"/>
    <mergeCell ref="I19:J19"/>
    <mergeCell ref="A20:A21"/>
    <mergeCell ref="B20:F21"/>
    <mergeCell ref="B28:H28"/>
    <mergeCell ref="D38:D39"/>
    <mergeCell ref="E38:E39"/>
    <mergeCell ref="I20:I21"/>
    <mergeCell ref="J20:J21"/>
    <mergeCell ref="B22:F22"/>
    <mergeCell ref="I22:I23"/>
    <mergeCell ref="J22:J23"/>
    <mergeCell ref="C117:F117"/>
    <mergeCell ref="H117:J117"/>
    <mergeCell ref="C116:F116"/>
    <mergeCell ref="A34:J34"/>
    <mergeCell ref="F38:F39"/>
    <mergeCell ref="G38:J38"/>
    <mergeCell ref="A56:J56"/>
    <mergeCell ref="A81:J81"/>
    <mergeCell ref="C38:C39"/>
    <mergeCell ref="B38:B39"/>
    <mergeCell ref="A92:J92"/>
    <mergeCell ref="A63:J63"/>
    <mergeCell ref="A41:J41"/>
    <mergeCell ref="A38:A39"/>
    <mergeCell ref="A36:J36"/>
    <mergeCell ref="A47:J47"/>
    <mergeCell ref="J24:J25"/>
    <mergeCell ref="I26:I27"/>
    <mergeCell ref="J26:J27"/>
    <mergeCell ref="I28:I29"/>
    <mergeCell ref="J28:J29"/>
  </mergeCells>
  <phoneticPr fontId="3" type="noConversion"/>
  <pageMargins left="1.1023622047244099" right="0.39370078740157499" top="0.70866141732283505" bottom="0.78740157480314998" header="0.39370078740157499" footer="0.196850393700787"/>
  <pageSetup paperSize="9" scale="46" fitToHeight="0" orientation="landscape" r:id="rId1"/>
  <headerFooter differentFirst="1" alignWithMargins="0">
    <oddHeader xml:space="preserve">&amp;RПродовження додатка 1
</oddHeader>
  </headerFooter>
  <rowBreaks count="2" manualBreakCount="2">
    <brk id="46" max="9" man="1"/>
    <brk id="72" max="9" man="1"/>
  </rowBreaks>
  <ignoredErrors>
    <ignoredError sqref="B93 B10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7"/>
  <sheetViews>
    <sheetView tabSelected="1" view="pageBreakPreview" topLeftCell="A8" zoomScale="60" zoomScaleNormal="60" workbookViewId="0">
      <selection activeCell="F24" sqref="F24"/>
    </sheetView>
  </sheetViews>
  <sheetFormatPr defaultColWidth="9.109375" defaultRowHeight="18"/>
  <cols>
    <col min="1" max="1" width="89.88671875" style="3" customWidth="1"/>
    <col min="2" max="2" width="14.88671875" style="14" customWidth="1"/>
    <col min="3" max="5" width="19.88671875" style="14" customWidth="1"/>
    <col min="6" max="15" width="19.88671875" style="3" customWidth="1"/>
    <col min="16" max="16" width="9.109375" style="3" customWidth="1"/>
    <col min="17" max="16384" width="9.109375" style="3"/>
  </cols>
  <sheetData>
    <row r="1" spans="1:15">
      <c r="A1" s="285" t="s">
        <v>144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6"/>
      <c r="M1" s="286"/>
      <c r="N1" s="286"/>
    </row>
    <row r="2" spans="1:15" ht="13.65" customHeight="1">
      <c r="B2" s="173"/>
      <c r="C2" s="173"/>
      <c r="D2" s="173"/>
      <c r="E2" s="173"/>
    </row>
    <row r="3" spans="1:15">
      <c r="A3" s="292" t="s">
        <v>145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</row>
    <row r="4" spans="1:15" ht="9" customHeight="1">
      <c r="A4" s="2"/>
      <c r="B4" s="1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8.75" customHeight="1">
      <c r="A5" s="158" t="s">
        <v>146</v>
      </c>
      <c r="B5" s="287" t="s">
        <v>147</v>
      </c>
      <c r="C5" s="288"/>
      <c r="D5" s="288"/>
      <c r="E5" s="288"/>
      <c r="F5" s="240" t="s">
        <v>148</v>
      </c>
      <c r="G5" s="240"/>
      <c r="H5" s="240"/>
      <c r="I5" s="240"/>
      <c r="J5" s="240"/>
      <c r="K5" s="240"/>
      <c r="L5" s="240"/>
      <c r="M5" s="240"/>
      <c r="N5" s="240"/>
      <c r="O5" s="240"/>
    </row>
    <row r="6" spans="1:15" ht="18.75" customHeight="1">
      <c r="A6" s="158">
        <v>1</v>
      </c>
      <c r="B6" s="287">
        <v>2</v>
      </c>
      <c r="C6" s="288"/>
      <c r="D6" s="288"/>
      <c r="E6" s="288"/>
      <c r="F6" s="240">
        <v>3</v>
      </c>
      <c r="G6" s="240"/>
      <c r="H6" s="240"/>
      <c r="I6" s="240"/>
      <c r="J6" s="240"/>
      <c r="K6" s="240"/>
      <c r="L6" s="240"/>
      <c r="M6" s="240"/>
      <c r="N6" s="240"/>
      <c r="O6" s="240"/>
    </row>
    <row r="7" spans="1:15" ht="18.75" customHeight="1">
      <c r="A7" s="30"/>
      <c r="B7" s="289"/>
      <c r="C7" s="290"/>
      <c r="D7" s="290"/>
      <c r="E7" s="290"/>
      <c r="F7" s="291"/>
      <c r="G7" s="291"/>
      <c r="H7" s="291"/>
      <c r="I7" s="291"/>
      <c r="J7" s="291"/>
      <c r="K7" s="291"/>
      <c r="L7" s="291"/>
      <c r="M7" s="291"/>
      <c r="N7" s="291"/>
      <c r="O7" s="291"/>
    </row>
    <row r="8" spans="1:15">
      <c r="A8" s="24"/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</row>
    <row r="9" spans="1:15" ht="18.75" customHeight="1">
      <c r="A9" s="298" t="s">
        <v>149</v>
      </c>
      <c r="B9" s="299"/>
      <c r="C9" s="299"/>
      <c r="D9" s="299"/>
      <c r="E9" s="299"/>
      <c r="F9" s="299"/>
      <c r="G9" s="299"/>
      <c r="H9" s="299"/>
      <c r="I9" s="299"/>
      <c r="J9" s="299"/>
      <c r="K9" s="2"/>
      <c r="L9" s="2"/>
      <c r="M9" s="2"/>
      <c r="N9" s="2"/>
      <c r="O9" s="2"/>
    </row>
    <row r="10" spans="1:15" ht="7.5" customHeight="1">
      <c r="A10" s="12"/>
      <c r="B10" s="1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67.650000000000006" customHeight="1">
      <c r="A11" s="237" t="s">
        <v>150</v>
      </c>
      <c r="B11" s="230" t="s">
        <v>151</v>
      </c>
      <c r="C11" s="232"/>
      <c r="D11" s="223" t="s">
        <v>525</v>
      </c>
      <c r="E11" s="223"/>
      <c r="F11" s="223"/>
      <c r="G11" s="223" t="s">
        <v>526</v>
      </c>
      <c r="H11" s="223"/>
      <c r="I11" s="223"/>
      <c r="J11" s="230" t="s">
        <v>527</v>
      </c>
      <c r="K11" s="231"/>
      <c r="L11" s="232"/>
      <c r="M11" s="223" t="s">
        <v>528</v>
      </c>
      <c r="N11" s="223"/>
      <c r="O11" s="223"/>
    </row>
    <row r="12" spans="1:15" ht="150" customHeight="1">
      <c r="A12" s="238"/>
      <c r="B12" s="148" t="s">
        <v>152</v>
      </c>
      <c r="C12" s="148" t="s">
        <v>153</v>
      </c>
      <c r="D12" s="148" t="s">
        <v>154</v>
      </c>
      <c r="E12" s="148" t="s">
        <v>155</v>
      </c>
      <c r="F12" s="148" t="s">
        <v>156</v>
      </c>
      <c r="G12" s="148" t="s">
        <v>154</v>
      </c>
      <c r="H12" s="148" t="s">
        <v>155</v>
      </c>
      <c r="I12" s="148" t="s">
        <v>156</v>
      </c>
      <c r="J12" s="148" t="s">
        <v>154</v>
      </c>
      <c r="K12" s="148" t="s">
        <v>155</v>
      </c>
      <c r="L12" s="148" t="s">
        <v>156</v>
      </c>
      <c r="M12" s="148" t="s">
        <v>154</v>
      </c>
      <c r="N12" s="148" t="s">
        <v>155</v>
      </c>
      <c r="O12" s="148" t="s">
        <v>156</v>
      </c>
    </row>
    <row r="13" spans="1:15">
      <c r="A13" s="148">
        <v>1</v>
      </c>
      <c r="B13" s="148">
        <v>2</v>
      </c>
      <c r="C13" s="148">
        <v>3</v>
      </c>
      <c r="D13" s="148">
        <v>4</v>
      </c>
      <c r="E13" s="148">
        <v>5</v>
      </c>
      <c r="F13" s="148">
        <v>6</v>
      </c>
      <c r="G13" s="148">
        <v>7</v>
      </c>
      <c r="H13" s="151">
        <v>8</v>
      </c>
      <c r="I13" s="151">
        <v>9</v>
      </c>
      <c r="J13" s="151">
        <v>10</v>
      </c>
      <c r="K13" s="151">
        <v>11</v>
      </c>
      <c r="L13" s="151">
        <v>12</v>
      </c>
      <c r="M13" s="151">
        <v>13</v>
      </c>
      <c r="N13" s="151">
        <v>14</v>
      </c>
      <c r="O13" s="151">
        <v>15</v>
      </c>
    </row>
    <row r="14" spans="1:15">
      <c r="A14" s="6" t="s">
        <v>427</v>
      </c>
      <c r="B14" s="10"/>
      <c r="C14" s="10"/>
      <c r="D14" s="32">
        <v>25732.18</v>
      </c>
      <c r="E14" s="32">
        <v>13249</v>
      </c>
      <c r="F14" s="34">
        <v>1762.13</v>
      </c>
      <c r="G14" s="32">
        <v>50583.5</v>
      </c>
      <c r="H14" s="32">
        <v>20065</v>
      </c>
      <c r="I14" s="34">
        <v>2906.81</v>
      </c>
      <c r="J14" s="32">
        <v>18579.97</v>
      </c>
      <c r="K14" s="32">
        <v>8301</v>
      </c>
      <c r="L14" s="34">
        <v>1808.34</v>
      </c>
      <c r="M14" s="32">
        <v>71784.97</v>
      </c>
      <c r="N14" s="32">
        <v>17240</v>
      </c>
      <c r="O14" s="34">
        <v>3250</v>
      </c>
    </row>
    <row r="15" spans="1:15">
      <c r="A15" s="6" t="s">
        <v>428</v>
      </c>
      <c r="B15" s="10"/>
      <c r="C15" s="10"/>
      <c r="D15" s="32">
        <v>23252.26</v>
      </c>
      <c r="E15" s="32">
        <v>269180</v>
      </c>
      <c r="F15" s="34">
        <v>7.2</v>
      </c>
      <c r="G15" s="32">
        <v>27986</v>
      </c>
      <c r="H15" s="32">
        <v>269180</v>
      </c>
      <c r="I15" s="34">
        <v>8.66</v>
      </c>
      <c r="J15" s="32">
        <v>5820.97</v>
      </c>
      <c r="K15" s="32">
        <v>269180</v>
      </c>
      <c r="L15" s="34">
        <v>7.21</v>
      </c>
      <c r="M15" s="32">
        <v>47510.76</v>
      </c>
      <c r="N15" s="32">
        <v>269180</v>
      </c>
      <c r="O15" s="34">
        <v>14.71</v>
      </c>
    </row>
    <row r="16" spans="1:15">
      <c r="A16" s="8" t="s">
        <v>157</v>
      </c>
      <c r="B16" s="42">
        <v>100</v>
      </c>
      <c r="C16" s="42">
        <v>100</v>
      </c>
      <c r="D16" s="178">
        <f>SUM(D14:D15)</f>
        <v>48984.44</v>
      </c>
      <c r="E16" s="33"/>
      <c r="F16" s="35"/>
      <c r="G16" s="178">
        <f>SUM(G14:G15)</f>
        <v>78569.5</v>
      </c>
      <c r="H16" s="33"/>
      <c r="I16" s="35"/>
      <c r="J16" s="178">
        <f>SUM(J14:J15)</f>
        <v>24400.940000000002</v>
      </c>
      <c r="K16" s="33"/>
      <c r="L16" s="35"/>
      <c r="M16" s="178">
        <f>SUM(M14:M15)</f>
        <v>119295.73000000001</v>
      </c>
      <c r="N16" s="33"/>
      <c r="O16" s="35"/>
    </row>
    <row r="18" spans="1:15">
      <c r="A18" s="292" t="s">
        <v>158</v>
      </c>
      <c r="B18" s="293"/>
      <c r="C18" s="293"/>
      <c r="D18" s="293"/>
      <c r="E18" s="293"/>
      <c r="F18" s="293"/>
      <c r="G18" s="293"/>
      <c r="H18" s="293"/>
      <c r="I18" s="293"/>
      <c r="J18" s="293"/>
      <c r="K18" s="293"/>
    </row>
    <row r="19" spans="1:15" ht="11.25" customHeight="1">
      <c r="A19" s="161"/>
      <c r="B19" s="163"/>
      <c r="C19" s="163"/>
      <c r="D19" s="163"/>
      <c r="E19" s="163"/>
      <c r="F19" s="163"/>
      <c r="G19" s="163"/>
      <c r="H19" s="163"/>
      <c r="I19" s="163"/>
      <c r="J19" s="163"/>
      <c r="K19" s="163"/>
    </row>
    <row r="20" spans="1:15" ht="44.4" customHeight="1">
      <c r="A20" s="272" t="s">
        <v>34</v>
      </c>
      <c r="B20" s="237" t="s">
        <v>35</v>
      </c>
      <c r="C20" s="237" t="s">
        <v>538</v>
      </c>
      <c r="D20" s="237" t="s">
        <v>540</v>
      </c>
      <c r="E20" s="254" t="s">
        <v>541</v>
      </c>
      <c r="F20" s="237" t="s">
        <v>539</v>
      </c>
      <c r="G20" s="230" t="s">
        <v>159</v>
      </c>
      <c r="H20" s="231"/>
      <c r="I20" s="231"/>
      <c r="J20" s="232"/>
      <c r="K20" s="294" t="s">
        <v>160</v>
      </c>
      <c r="L20" s="295"/>
      <c r="M20" s="295"/>
      <c r="N20" s="295"/>
      <c r="O20" s="295"/>
    </row>
    <row r="21" spans="1:15" ht="52.5" customHeight="1">
      <c r="A21" s="273"/>
      <c r="B21" s="238"/>
      <c r="C21" s="238"/>
      <c r="D21" s="238"/>
      <c r="E21" s="255"/>
      <c r="F21" s="238"/>
      <c r="G21" s="170" t="s">
        <v>161</v>
      </c>
      <c r="H21" s="170" t="s">
        <v>162</v>
      </c>
      <c r="I21" s="170" t="s">
        <v>163</v>
      </c>
      <c r="J21" s="170" t="s">
        <v>164</v>
      </c>
      <c r="K21" s="223"/>
      <c r="L21" s="295"/>
      <c r="M21" s="295"/>
      <c r="N21" s="295"/>
      <c r="O21" s="295"/>
    </row>
    <row r="22" spans="1:15">
      <c r="A22" s="151">
        <v>1</v>
      </c>
      <c r="B22" s="148">
        <v>2</v>
      </c>
      <c r="C22" s="148">
        <v>3</v>
      </c>
      <c r="D22" s="148">
        <v>4</v>
      </c>
      <c r="E22" s="148">
        <v>5</v>
      </c>
      <c r="F22" s="148">
        <v>6</v>
      </c>
      <c r="G22" s="148">
        <v>7</v>
      </c>
      <c r="H22" s="148">
        <v>8</v>
      </c>
      <c r="I22" s="148">
        <v>9</v>
      </c>
      <c r="J22" s="148">
        <v>10</v>
      </c>
      <c r="K22" s="287">
        <v>11</v>
      </c>
      <c r="L22" s="288"/>
      <c r="M22" s="288"/>
      <c r="N22" s="288"/>
      <c r="O22" s="288"/>
    </row>
    <row r="23" spans="1:15" s="5" customFormat="1" ht="18.75" customHeight="1">
      <c r="A23" s="8" t="s">
        <v>46</v>
      </c>
      <c r="B23" s="9">
        <v>1000</v>
      </c>
      <c r="C23" s="43">
        <v>54509</v>
      </c>
      <c r="D23" s="43">
        <v>92467</v>
      </c>
      <c r="E23" s="43">
        <v>94313</v>
      </c>
      <c r="F23" s="46">
        <f>119325.73+4788.34+4800</f>
        <v>128914.06999999999</v>
      </c>
      <c r="G23" s="43">
        <v>54952.84</v>
      </c>
      <c r="H23" s="43">
        <v>11888.52</v>
      </c>
      <c r="I23" s="43">
        <v>11888.52</v>
      </c>
      <c r="J23" s="43">
        <v>40595.85</v>
      </c>
      <c r="K23" s="236"/>
      <c r="L23" s="236"/>
      <c r="M23" s="236"/>
      <c r="N23" s="236"/>
      <c r="O23" s="236"/>
    </row>
    <row r="24" spans="1:15" s="5" customFormat="1" ht="18.75" customHeight="1">
      <c r="A24" s="8" t="s">
        <v>47</v>
      </c>
      <c r="B24" s="9">
        <v>1010</v>
      </c>
      <c r="C24" s="46">
        <v>-126341</v>
      </c>
      <c r="D24" s="46">
        <f>SUM(D25:D33)</f>
        <v>-165518</v>
      </c>
      <c r="E24" s="46">
        <f>SUM(E25:E33)</f>
        <v>-145340.9</v>
      </c>
      <c r="F24" s="46">
        <f t="shared" ref="F24:F76" si="0">SUM(G24:J24)</f>
        <v>-209440.45</v>
      </c>
      <c r="G24" s="46">
        <f>SUM(G25:G33)</f>
        <v>-63824.325000000004</v>
      </c>
      <c r="H24" s="46">
        <f>SUM(H25:H33)</f>
        <v>-43907.695</v>
      </c>
      <c r="I24" s="46">
        <f>SUM(I25:I33)</f>
        <v>-43954.485000000001</v>
      </c>
      <c r="J24" s="46">
        <f>SUM(J25:J33)</f>
        <v>-57753.945</v>
      </c>
      <c r="K24" s="236"/>
      <c r="L24" s="236"/>
      <c r="M24" s="236"/>
      <c r="N24" s="236"/>
      <c r="O24" s="236"/>
    </row>
    <row r="25" spans="1:15" ht="18.75" customHeight="1">
      <c r="A25" s="6" t="s">
        <v>165</v>
      </c>
      <c r="B25" s="148">
        <v>1011</v>
      </c>
      <c r="C25" s="31">
        <v>-17390.71</v>
      </c>
      <c r="D25" s="31">
        <v>-6660</v>
      </c>
      <c r="E25" s="31">
        <v>-6630</v>
      </c>
      <c r="F25" s="36">
        <f>-26798.08</f>
        <v>-26798.080000000002</v>
      </c>
      <c r="G25" s="31">
        <v>-6099.52</v>
      </c>
      <c r="H25" s="31">
        <v>-7055.72</v>
      </c>
      <c r="I25" s="31">
        <v>-7055.14</v>
      </c>
      <c r="J25" s="31">
        <v>-6587.7</v>
      </c>
      <c r="K25" s="236"/>
      <c r="L25" s="236"/>
      <c r="M25" s="236"/>
      <c r="N25" s="236"/>
      <c r="O25" s="236"/>
    </row>
    <row r="26" spans="1:15" ht="18.75" customHeight="1">
      <c r="A26" s="6" t="s">
        <v>167</v>
      </c>
      <c r="B26" s="148">
        <v>1012</v>
      </c>
      <c r="C26" s="31">
        <v>-22250.41</v>
      </c>
      <c r="D26" s="31">
        <v>-29442</v>
      </c>
      <c r="E26" s="31">
        <v>-22169</v>
      </c>
      <c r="F26" s="36">
        <f t="shared" si="0"/>
        <v>-27292.29</v>
      </c>
      <c r="G26" s="31">
        <v>-16375.37</v>
      </c>
      <c r="H26" s="31" t="s">
        <v>166</v>
      </c>
      <c r="I26" s="31" t="s">
        <v>166</v>
      </c>
      <c r="J26" s="31">
        <v>-10916.92</v>
      </c>
      <c r="K26" s="236"/>
      <c r="L26" s="236"/>
      <c r="M26" s="236"/>
      <c r="N26" s="236"/>
      <c r="O26" s="236"/>
    </row>
    <row r="27" spans="1:15" ht="18.75" customHeight="1">
      <c r="A27" s="6" t="s">
        <v>168</v>
      </c>
      <c r="B27" s="148">
        <v>1013</v>
      </c>
      <c r="C27" s="31">
        <v>-10096.9</v>
      </c>
      <c r="D27" s="31">
        <v>-12700</v>
      </c>
      <c r="E27" s="31">
        <v>-13628</v>
      </c>
      <c r="F27" s="36">
        <f t="shared" si="0"/>
        <v>-11381.86</v>
      </c>
      <c r="G27" s="31">
        <v>-5357.38</v>
      </c>
      <c r="H27" s="31">
        <v>-859.92</v>
      </c>
      <c r="I27" s="31">
        <v>-907.29</v>
      </c>
      <c r="J27" s="31">
        <v>-4257.2700000000004</v>
      </c>
      <c r="K27" s="236"/>
      <c r="L27" s="236"/>
      <c r="M27" s="236"/>
      <c r="N27" s="236"/>
      <c r="O27" s="236"/>
    </row>
    <row r="28" spans="1:15" ht="18.75" customHeight="1">
      <c r="A28" s="6" t="s">
        <v>115</v>
      </c>
      <c r="B28" s="148">
        <v>1014</v>
      </c>
      <c r="C28" s="31">
        <v>-50974.55</v>
      </c>
      <c r="D28" s="31">
        <v>-65886</v>
      </c>
      <c r="E28" s="31">
        <v>-63916</v>
      </c>
      <c r="F28" s="36">
        <f t="shared" si="0"/>
        <v>-87246</v>
      </c>
      <c r="G28" s="31">
        <v>-21811.5</v>
      </c>
      <c r="H28" s="31">
        <v>-21811.5</v>
      </c>
      <c r="I28" s="31">
        <v>-21811.5</v>
      </c>
      <c r="J28" s="31">
        <v>-21811.5</v>
      </c>
      <c r="K28" s="236"/>
      <c r="L28" s="236"/>
      <c r="M28" s="236"/>
      <c r="N28" s="236"/>
      <c r="O28" s="236"/>
    </row>
    <row r="29" spans="1:15" ht="18.75" customHeight="1">
      <c r="A29" s="6" t="s">
        <v>169</v>
      </c>
      <c r="B29" s="148">
        <v>1015</v>
      </c>
      <c r="C29" s="31">
        <v>-10823.69</v>
      </c>
      <c r="D29" s="31">
        <v>-14410</v>
      </c>
      <c r="E29" s="31">
        <v>-9645.9</v>
      </c>
      <c r="F29" s="36">
        <f t="shared" si="0"/>
        <v>-19194.12</v>
      </c>
      <c r="G29" s="31">
        <v>-4798.53</v>
      </c>
      <c r="H29" s="31">
        <v>-4798.53</v>
      </c>
      <c r="I29" s="31">
        <v>-4798.53</v>
      </c>
      <c r="J29" s="31">
        <v>-4798.53</v>
      </c>
      <c r="K29" s="236"/>
      <c r="L29" s="236"/>
      <c r="M29" s="236"/>
      <c r="N29" s="236"/>
      <c r="O29" s="236"/>
    </row>
    <row r="30" spans="1:15" ht="46.5" customHeight="1">
      <c r="A30" s="6" t="s">
        <v>170</v>
      </c>
      <c r="B30" s="148">
        <v>1016</v>
      </c>
      <c r="C30" s="31" t="s">
        <v>166</v>
      </c>
      <c r="D30" s="31" t="s">
        <v>166</v>
      </c>
      <c r="E30" s="31" t="s">
        <v>166</v>
      </c>
      <c r="F30" s="36">
        <f t="shared" si="0"/>
        <v>0</v>
      </c>
      <c r="G30" s="31" t="s">
        <v>166</v>
      </c>
      <c r="H30" s="31" t="s">
        <v>166</v>
      </c>
      <c r="I30" s="31" t="s">
        <v>166</v>
      </c>
      <c r="J30" s="31" t="s">
        <v>166</v>
      </c>
      <c r="K30" s="236"/>
      <c r="L30" s="236"/>
      <c r="M30" s="236"/>
      <c r="N30" s="236"/>
      <c r="O30" s="236"/>
    </row>
    <row r="31" spans="1:15" ht="18.75" customHeight="1">
      <c r="A31" s="6" t="s">
        <v>171</v>
      </c>
      <c r="B31" s="148">
        <v>1017</v>
      </c>
      <c r="C31" s="31">
        <v>-10599.13</v>
      </c>
      <c r="D31" s="31">
        <v>-31920</v>
      </c>
      <c r="E31" s="31">
        <v>-25931</v>
      </c>
      <c r="F31" s="36">
        <f t="shared" si="0"/>
        <v>-31920</v>
      </c>
      <c r="G31" s="31">
        <v>-7980</v>
      </c>
      <c r="H31" s="31">
        <v>-7980</v>
      </c>
      <c r="I31" s="31">
        <v>-7980</v>
      </c>
      <c r="J31" s="31">
        <v>-7980</v>
      </c>
      <c r="K31" s="236"/>
      <c r="L31" s="236"/>
      <c r="M31" s="236"/>
      <c r="N31" s="236"/>
      <c r="O31" s="236"/>
    </row>
    <row r="32" spans="1:15" ht="18.75" customHeight="1">
      <c r="A32" s="6" t="s">
        <v>172</v>
      </c>
      <c r="B32" s="148">
        <v>1018</v>
      </c>
      <c r="C32" s="31" t="s">
        <v>166</v>
      </c>
      <c r="D32" s="31" t="s">
        <v>166</v>
      </c>
      <c r="E32" s="31" t="s">
        <v>166</v>
      </c>
      <c r="F32" s="36"/>
      <c r="G32" s="31" t="s">
        <v>166</v>
      </c>
      <c r="H32" s="31" t="s">
        <v>166</v>
      </c>
      <c r="I32" s="31" t="s">
        <v>166</v>
      </c>
      <c r="J32" s="31" t="s">
        <v>166</v>
      </c>
      <c r="K32" s="269"/>
      <c r="L32" s="270"/>
      <c r="M32" s="270"/>
      <c r="N32" s="270"/>
      <c r="O32" s="271"/>
    </row>
    <row r="33" spans="1:15" ht="18.75" customHeight="1">
      <c r="A33" s="6" t="s">
        <v>173</v>
      </c>
      <c r="B33" s="148">
        <v>1019</v>
      </c>
      <c r="C33" s="31">
        <v>-4205.6099999999997</v>
      </c>
      <c r="D33" s="31">
        <v>-4500</v>
      </c>
      <c r="E33" s="31">
        <v>-3421</v>
      </c>
      <c r="F33" s="36">
        <f t="shared" si="0"/>
        <v>-5608.1</v>
      </c>
      <c r="G33" s="31">
        <v>-1402.0250000000001</v>
      </c>
      <c r="H33" s="31">
        <v>-1402.0250000000001</v>
      </c>
      <c r="I33" s="31">
        <v>-1402.0250000000001</v>
      </c>
      <c r="J33" s="31">
        <v>-1402.0250000000001</v>
      </c>
      <c r="K33" s="236"/>
      <c r="L33" s="236"/>
      <c r="M33" s="236"/>
      <c r="N33" s="236"/>
      <c r="O33" s="236"/>
    </row>
    <row r="34" spans="1:15" ht="18.75" customHeight="1">
      <c r="A34" s="8" t="s">
        <v>174</v>
      </c>
      <c r="B34" s="9">
        <v>1020</v>
      </c>
      <c r="C34" s="44">
        <f>SUM(C23,C24)</f>
        <v>-71832</v>
      </c>
      <c r="D34" s="44">
        <f t="shared" ref="D34:J34" si="1">SUM(D23,D24)</f>
        <v>-73051</v>
      </c>
      <c r="E34" s="44">
        <f t="shared" si="1"/>
        <v>-51027.899999999994</v>
      </c>
      <c r="F34" s="44">
        <f t="shared" si="1"/>
        <v>-80526.380000000019</v>
      </c>
      <c r="G34" s="44">
        <f t="shared" si="1"/>
        <v>-8871.4850000000079</v>
      </c>
      <c r="H34" s="44">
        <f t="shared" si="1"/>
        <v>-32019.174999999999</v>
      </c>
      <c r="I34" s="44">
        <f t="shared" si="1"/>
        <v>-32065.965</v>
      </c>
      <c r="J34" s="44">
        <f t="shared" si="1"/>
        <v>-17158.095000000001</v>
      </c>
      <c r="K34" s="236"/>
      <c r="L34" s="236"/>
      <c r="M34" s="236"/>
      <c r="N34" s="236"/>
      <c r="O34" s="236"/>
    </row>
    <row r="35" spans="1:15" s="5" customFormat="1" ht="18.75" customHeight="1">
      <c r="A35" s="8" t="s">
        <v>175</v>
      </c>
      <c r="B35" s="9">
        <v>1030</v>
      </c>
      <c r="C35" s="46">
        <f>SUM(C36:C55,C57)</f>
        <v>-3356.43</v>
      </c>
      <c r="D35" s="46">
        <v>4010</v>
      </c>
      <c r="E35" s="46">
        <f>SUM(E36:E55,E57)</f>
        <v>-4146</v>
      </c>
      <c r="F35" s="46">
        <v>5209.1000000000004</v>
      </c>
      <c r="G35" s="46">
        <f>SUM(G36:G55,G57)</f>
        <v>-1302.443</v>
      </c>
      <c r="H35" s="46">
        <f>SUM(H36:H55,H57)</f>
        <v>-1302.4399999999998</v>
      </c>
      <c r="I35" s="46">
        <f>SUM(I36:I55,I57)</f>
        <v>-1302.4399999999998</v>
      </c>
      <c r="J35" s="46">
        <f>SUM(J36:J55,J57)</f>
        <v>-1302.4399999999998</v>
      </c>
      <c r="K35" s="236"/>
      <c r="L35" s="236"/>
      <c r="M35" s="236"/>
      <c r="N35" s="236"/>
      <c r="O35" s="236"/>
    </row>
    <row r="36" spans="1:15" ht="18.75" customHeight="1">
      <c r="A36" s="6" t="s">
        <v>176</v>
      </c>
      <c r="B36" s="78">
        <v>1031</v>
      </c>
      <c r="C36" s="31">
        <v>-3.59</v>
      </c>
      <c r="D36" s="31">
        <v>-4</v>
      </c>
      <c r="E36" s="31">
        <v>-4</v>
      </c>
      <c r="F36" s="36">
        <f t="shared" si="0"/>
        <v>-6</v>
      </c>
      <c r="G36" s="31">
        <v>-1.5</v>
      </c>
      <c r="H36" s="31">
        <v>-1.5</v>
      </c>
      <c r="I36" s="31">
        <v>-1.5</v>
      </c>
      <c r="J36" s="31">
        <v>-1.5</v>
      </c>
      <c r="K36" s="236"/>
      <c r="L36" s="236"/>
      <c r="M36" s="236"/>
      <c r="N36" s="236"/>
      <c r="O36" s="236"/>
    </row>
    <row r="37" spans="1:15" ht="18.75" customHeight="1">
      <c r="A37" s="6" t="s">
        <v>177</v>
      </c>
      <c r="B37" s="78">
        <v>1032</v>
      </c>
      <c r="C37" s="31" t="s">
        <v>166</v>
      </c>
      <c r="D37" s="31" t="s">
        <v>166</v>
      </c>
      <c r="E37" s="31" t="s">
        <v>166</v>
      </c>
      <c r="F37" s="36">
        <f t="shared" si="0"/>
        <v>0</v>
      </c>
      <c r="G37" s="31" t="s">
        <v>166</v>
      </c>
      <c r="H37" s="31" t="s">
        <v>166</v>
      </c>
      <c r="I37" s="31" t="s">
        <v>166</v>
      </c>
      <c r="J37" s="31" t="s">
        <v>166</v>
      </c>
      <c r="K37" s="236"/>
      <c r="L37" s="236"/>
      <c r="M37" s="236"/>
      <c r="N37" s="236"/>
      <c r="O37" s="236"/>
    </row>
    <row r="38" spans="1:15" ht="18.75" customHeight="1">
      <c r="A38" s="6" t="s">
        <v>178</v>
      </c>
      <c r="B38" s="78">
        <v>1033</v>
      </c>
      <c r="C38" s="31" t="s">
        <v>166</v>
      </c>
      <c r="D38" s="31" t="s">
        <v>166</v>
      </c>
      <c r="E38" s="31" t="s">
        <v>166</v>
      </c>
      <c r="F38" s="36">
        <f t="shared" si="0"/>
        <v>0</v>
      </c>
      <c r="G38" s="31" t="s">
        <v>166</v>
      </c>
      <c r="H38" s="31" t="s">
        <v>166</v>
      </c>
      <c r="I38" s="31" t="s">
        <v>166</v>
      </c>
      <c r="J38" s="31" t="s">
        <v>166</v>
      </c>
      <c r="K38" s="236"/>
      <c r="L38" s="236"/>
      <c r="M38" s="236"/>
      <c r="N38" s="236"/>
      <c r="O38" s="236"/>
    </row>
    <row r="39" spans="1:15" ht="18.75" customHeight="1">
      <c r="A39" s="6" t="s">
        <v>179</v>
      </c>
      <c r="B39" s="78">
        <v>1034</v>
      </c>
      <c r="C39" s="31" t="s">
        <v>166</v>
      </c>
      <c r="D39" s="31" t="s">
        <v>166</v>
      </c>
      <c r="E39" s="31" t="s">
        <v>166</v>
      </c>
      <c r="F39" s="36">
        <f t="shared" si="0"/>
        <v>0</v>
      </c>
      <c r="G39" s="31" t="s">
        <v>166</v>
      </c>
      <c r="H39" s="31" t="s">
        <v>166</v>
      </c>
      <c r="I39" s="31" t="s">
        <v>166</v>
      </c>
      <c r="J39" s="31" t="s">
        <v>166</v>
      </c>
      <c r="K39" s="236"/>
      <c r="L39" s="236"/>
      <c r="M39" s="236"/>
      <c r="N39" s="236"/>
      <c r="O39" s="236"/>
    </row>
    <row r="40" spans="1:15" ht="18.75" customHeight="1">
      <c r="A40" s="6" t="s">
        <v>180</v>
      </c>
      <c r="B40" s="78">
        <v>1035</v>
      </c>
      <c r="C40" s="31" t="s">
        <v>166</v>
      </c>
      <c r="D40" s="31" t="s">
        <v>415</v>
      </c>
      <c r="E40" s="31">
        <v>-100</v>
      </c>
      <c r="F40" s="36">
        <f t="shared" si="0"/>
        <v>0</v>
      </c>
      <c r="G40" s="31" t="s">
        <v>166</v>
      </c>
      <c r="H40" s="31" t="s">
        <v>166</v>
      </c>
      <c r="I40" s="31" t="s">
        <v>166</v>
      </c>
      <c r="J40" s="31" t="s">
        <v>166</v>
      </c>
      <c r="K40" s="236"/>
      <c r="L40" s="236"/>
      <c r="M40" s="236"/>
      <c r="N40" s="236"/>
      <c r="O40" s="236"/>
    </row>
    <row r="41" spans="1:15" ht="18.75" customHeight="1">
      <c r="A41" s="6" t="s">
        <v>181</v>
      </c>
      <c r="B41" s="78">
        <v>1036</v>
      </c>
      <c r="C41" s="31" t="s">
        <v>166</v>
      </c>
      <c r="D41" s="31" t="s">
        <v>166</v>
      </c>
      <c r="E41" s="31" t="s">
        <v>166</v>
      </c>
      <c r="F41" s="36">
        <f t="shared" si="0"/>
        <v>0</v>
      </c>
      <c r="G41" s="31" t="s">
        <v>166</v>
      </c>
      <c r="H41" s="31" t="s">
        <v>166</v>
      </c>
      <c r="I41" s="31" t="s">
        <v>166</v>
      </c>
      <c r="J41" s="31" t="s">
        <v>166</v>
      </c>
      <c r="K41" s="236"/>
      <c r="L41" s="236"/>
      <c r="M41" s="236"/>
      <c r="N41" s="236"/>
      <c r="O41" s="236"/>
    </row>
    <row r="42" spans="1:15" ht="18.75" customHeight="1">
      <c r="A42" s="6" t="s">
        <v>182</v>
      </c>
      <c r="B42" s="78">
        <v>1037</v>
      </c>
      <c r="C42" s="31">
        <v>-7.58</v>
      </c>
      <c r="D42" s="31">
        <v>-8</v>
      </c>
      <c r="E42" s="31">
        <v>-6</v>
      </c>
      <c r="F42" s="36">
        <v>-8</v>
      </c>
      <c r="G42" s="31">
        <v>-2</v>
      </c>
      <c r="H42" s="31">
        <v>-2</v>
      </c>
      <c r="I42" s="31">
        <v>-2</v>
      </c>
      <c r="J42" s="31">
        <v>-2</v>
      </c>
      <c r="K42" s="236"/>
      <c r="L42" s="236"/>
      <c r="M42" s="236"/>
      <c r="N42" s="236"/>
      <c r="O42" s="236"/>
    </row>
    <row r="43" spans="1:15" ht="18.75" customHeight="1">
      <c r="A43" s="6" t="s">
        <v>183</v>
      </c>
      <c r="B43" s="78">
        <v>1038</v>
      </c>
      <c r="C43" s="31">
        <v>-2410.2199999999998</v>
      </c>
      <c r="D43" s="31">
        <v>2892</v>
      </c>
      <c r="E43" s="31">
        <v>-2786</v>
      </c>
      <c r="F43" s="36">
        <f t="shared" si="0"/>
        <v>-3888.12</v>
      </c>
      <c r="G43" s="31">
        <v>-972.03</v>
      </c>
      <c r="H43" s="31">
        <f t="shared" ref="H43:J44" si="2">G43</f>
        <v>-972.03</v>
      </c>
      <c r="I43" s="31">
        <f t="shared" si="2"/>
        <v>-972.03</v>
      </c>
      <c r="J43" s="31">
        <f t="shared" si="2"/>
        <v>-972.03</v>
      </c>
      <c r="K43" s="236"/>
      <c r="L43" s="236"/>
      <c r="M43" s="236"/>
      <c r="N43" s="236"/>
      <c r="O43" s="236"/>
    </row>
    <row r="44" spans="1:15" ht="18.75" customHeight="1">
      <c r="A44" s="6" t="s">
        <v>184</v>
      </c>
      <c r="B44" s="78">
        <v>1039</v>
      </c>
      <c r="C44" s="31">
        <v>-530.25</v>
      </c>
      <c r="D44" s="31">
        <v>-636</v>
      </c>
      <c r="E44" s="31">
        <v>-613</v>
      </c>
      <c r="F44" s="36">
        <f t="shared" si="0"/>
        <v>-855.4</v>
      </c>
      <c r="G44" s="31">
        <v>-213.85</v>
      </c>
      <c r="H44" s="31">
        <f t="shared" si="2"/>
        <v>-213.85</v>
      </c>
      <c r="I44" s="31">
        <f t="shared" si="2"/>
        <v>-213.85</v>
      </c>
      <c r="J44" s="31">
        <f t="shared" si="2"/>
        <v>-213.85</v>
      </c>
      <c r="K44" s="236"/>
      <c r="L44" s="236"/>
      <c r="M44" s="236"/>
      <c r="N44" s="236"/>
      <c r="O44" s="236"/>
    </row>
    <row r="45" spans="1:15" ht="36">
      <c r="A45" s="6" t="s">
        <v>185</v>
      </c>
      <c r="B45" s="78">
        <v>1040</v>
      </c>
      <c r="C45" s="31">
        <v>-110.37</v>
      </c>
      <c r="D45" s="31">
        <v>-82</v>
      </c>
      <c r="E45" s="31">
        <v>-145</v>
      </c>
      <c r="F45" s="36">
        <f t="shared" si="0"/>
        <v>-82.363</v>
      </c>
      <c r="G45" s="31">
        <v>-20.593</v>
      </c>
      <c r="H45" s="31">
        <v>-20.59</v>
      </c>
      <c r="I45" s="31">
        <v>-20.59</v>
      </c>
      <c r="J45" s="31">
        <v>-20.59</v>
      </c>
      <c r="K45" s="236"/>
      <c r="L45" s="236"/>
      <c r="M45" s="236"/>
      <c r="N45" s="236"/>
      <c r="O45" s="236"/>
    </row>
    <row r="46" spans="1:15" ht="36">
      <c r="A46" s="6" t="s">
        <v>186</v>
      </c>
      <c r="B46" s="78">
        <v>1041</v>
      </c>
      <c r="C46" s="31" t="s">
        <v>166</v>
      </c>
      <c r="D46" s="31" t="s">
        <v>166</v>
      </c>
      <c r="E46" s="31" t="s">
        <v>166</v>
      </c>
      <c r="F46" s="36">
        <f t="shared" si="0"/>
        <v>0</v>
      </c>
      <c r="G46" s="31" t="s">
        <v>166</v>
      </c>
      <c r="H46" s="31" t="s">
        <v>166</v>
      </c>
      <c r="I46" s="31" t="s">
        <v>166</v>
      </c>
      <c r="J46" s="31" t="s">
        <v>166</v>
      </c>
      <c r="K46" s="236"/>
      <c r="L46" s="236"/>
      <c r="M46" s="236"/>
      <c r="N46" s="236"/>
      <c r="O46" s="236"/>
    </row>
    <row r="47" spans="1:15" ht="18.75" customHeight="1">
      <c r="A47" s="6" t="s">
        <v>187</v>
      </c>
      <c r="B47" s="78">
        <v>1042</v>
      </c>
      <c r="C47" s="31" t="s">
        <v>166</v>
      </c>
      <c r="D47" s="31" t="s">
        <v>166</v>
      </c>
      <c r="E47" s="31" t="s">
        <v>166</v>
      </c>
      <c r="F47" s="36">
        <f t="shared" si="0"/>
        <v>0</v>
      </c>
      <c r="G47" s="31" t="s">
        <v>166</v>
      </c>
      <c r="H47" s="31" t="s">
        <v>166</v>
      </c>
      <c r="I47" s="31" t="s">
        <v>166</v>
      </c>
      <c r="J47" s="31" t="s">
        <v>166</v>
      </c>
      <c r="K47" s="236"/>
      <c r="L47" s="236"/>
      <c r="M47" s="236"/>
      <c r="N47" s="236"/>
      <c r="O47" s="236"/>
    </row>
    <row r="48" spans="1:15" ht="18.75" customHeight="1">
      <c r="A48" s="6" t="s">
        <v>188</v>
      </c>
      <c r="B48" s="78">
        <v>1043</v>
      </c>
      <c r="C48" s="31" t="s">
        <v>166</v>
      </c>
      <c r="D48" s="31" t="s">
        <v>166</v>
      </c>
      <c r="E48" s="31" t="s">
        <v>166</v>
      </c>
      <c r="F48" s="36">
        <f t="shared" si="0"/>
        <v>0</v>
      </c>
      <c r="G48" s="31" t="s">
        <v>166</v>
      </c>
      <c r="H48" s="31" t="s">
        <v>166</v>
      </c>
      <c r="I48" s="31" t="s">
        <v>166</v>
      </c>
      <c r="J48" s="31" t="s">
        <v>166</v>
      </c>
      <c r="K48" s="236"/>
      <c r="L48" s="236"/>
      <c r="M48" s="236"/>
      <c r="N48" s="236"/>
      <c r="O48" s="236"/>
    </row>
    <row r="49" spans="1:15" ht="18.75" customHeight="1">
      <c r="A49" s="6" t="s">
        <v>189</v>
      </c>
      <c r="B49" s="78">
        <v>1044</v>
      </c>
      <c r="C49" s="31" t="s">
        <v>166</v>
      </c>
      <c r="D49" s="31" t="s">
        <v>166</v>
      </c>
      <c r="E49" s="31" t="s">
        <v>166</v>
      </c>
      <c r="F49" s="36">
        <f t="shared" si="0"/>
        <v>0</v>
      </c>
      <c r="G49" s="31" t="s">
        <v>166</v>
      </c>
      <c r="H49" s="31" t="s">
        <v>166</v>
      </c>
      <c r="I49" s="31" t="s">
        <v>166</v>
      </c>
      <c r="J49" s="31" t="s">
        <v>166</v>
      </c>
      <c r="K49" s="236"/>
      <c r="L49" s="236"/>
      <c r="M49" s="236"/>
      <c r="N49" s="236"/>
      <c r="O49" s="236"/>
    </row>
    <row r="50" spans="1:15" ht="18.75" customHeight="1">
      <c r="A50" s="6" t="s">
        <v>190</v>
      </c>
      <c r="B50" s="78">
        <v>1045</v>
      </c>
      <c r="C50" s="31" t="s">
        <v>166</v>
      </c>
      <c r="D50" s="31" t="s">
        <v>166</v>
      </c>
      <c r="E50" s="31" t="s">
        <v>166</v>
      </c>
      <c r="F50" s="36">
        <f t="shared" si="0"/>
        <v>0</v>
      </c>
      <c r="G50" s="31" t="s">
        <v>166</v>
      </c>
      <c r="H50" s="31" t="s">
        <v>166</v>
      </c>
      <c r="I50" s="31" t="s">
        <v>166</v>
      </c>
      <c r="J50" s="31" t="s">
        <v>166</v>
      </c>
      <c r="K50" s="236"/>
      <c r="L50" s="236"/>
      <c r="M50" s="236"/>
      <c r="N50" s="236"/>
      <c r="O50" s="236"/>
    </row>
    <row r="51" spans="1:15" ht="18.75" customHeight="1">
      <c r="A51" s="6" t="s">
        <v>191</v>
      </c>
      <c r="B51" s="78">
        <v>1046</v>
      </c>
      <c r="C51" s="31">
        <v>-45.42</v>
      </c>
      <c r="D51" s="31">
        <v>-200</v>
      </c>
      <c r="E51" s="31">
        <v>-200</v>
      </c>
      <c r="F51" s="36">
        <f t="shared" si="0"/>
        <v>-129.88</v>
      </c>
      <c r="G51" s="31">
        <v>-32.47</v>
      </c>
      <c r="H51" s="31">
        <f>G51</f>
        <v>-32.47</v>
      </c>
      <c r="I51" s="31">
        <f>H51</f>
        <v>-32.47</v>
      </c>
      <c r="J51" s="31">
        <f>I51</f>
        <v>-32.47</v>
      </c>
      <c r="K51" s="236"/>
      <c r="L51" s="236"/>
      <c r="M51" s="236"/>
      <c r="N51" s="236"/>
      <c r="O51" s="236"/>
    </row>
    <row r="52" spans="1:15" ht="18.75" customHeight="1">
      <c r="A52" s="6" t="s">
        <v>192</v>
      </c>
      <c r="B52" s="78">
        <v>1047</v>
      </c>
      <c r="C52" s="31" t="s">
        <v>166</v>
      </c>
      <c r="D52" s="31" t="s">
        <v>166</v>
      </c>
      <c r="E52" s="31" t="s">
        <v>166</v>
      </c>
      <c r="F52" s="36">
        <f t="shared" si="0"/>
        <v>0</v>
      </c>
      <c r="G52" s="31" t="s">
        <v>166</v>
      </c>
      <c r="H52" s="31" t="s">
        <v>166</v>
      </c>
      <c r="I52" s="31" t="s">
        <v>166</v>
      </c>
      <c r="J52" s="31" t="s">
        <v>166</v>
      </c>
      <c r="K52" s="236"/>
      <c r="L52" s="236"/>
      <c r="M52" s="236"/>
      <c r="N52" s="236"/>
      <c r="O52" s="236"/>
    </row>
    <row r="53" spans="1:15" ht="18.75" customHeight="1">
      <c r="A53" s="6" t="s">
        <v>193</v>
      </c>
      <c r="B53" s="78">
        <v>1048</v>
      </c>
      <c r="C53" s="31" t="s">
        <v>166</v>
      </c>
      <c r="D53" s="31" t="s">
        <v>166</v>
      </c>
      <c r="E53" s="31" t="s">
        <v>166</v>
      </c>
      <c r="F53" s="36">
        <f t="shared" si="0"/>
        <v>0</v>
      </c>
      <c r="G53" s="31" t="s">
        <v>166</v>
      </c>
      <c r="H53" s="31" t="s">
        <v>166</v>
      </c>
      <c r="I53" s="31" t="s">
        <v>166</v>
      </c>
      <c r="J53" s="31" t="s">
        <v>166</v>
      </c>
      <c r="K53" s="236"/>
      <c r="L53" s="236"/>
      <c r="M53" s="236"/>
      <c r="N53" s="236"/>
      <c r="O53" s="236"/>
    </row>
    <row r="54" spans="1:15" ht="18.75" customHeight="1">
      <c r="A54" s="6" t="s">
        <v>194</v>
      </c>
      <c r="B54" s="78">
        <v>1049</v>
      </c>
      <c r="C54" s="31" t="s">
        <v>415</v>
      </c>
      <c r="D54" s="31">
        <v>-16</v>
      </c>
      <c r="E54" s="31" t="s">
        <v>166</v>
      </c>
      <c r="F54" s="36">
        <f t="shared" si="0"/>
        <v>0</v>
      </c>
      <c r="G54" s="31" t="s">
        <v>415</v>
      </c>
      <c r="H54" s="31" t="s">
        <v>415</v>
      </c>
      <c r="I54" s="31" t="s">
        <v>415</v>
      </c>
      <c r="J54" s="31" t="s">
        <v>415</v>
      </c>
      <c r="K54" s="236"/>
      <c r="L54" s="236"/>
      <c r="M54" s="236"/>
      <c r="N54" s="236"/>
      <c r="O54" s="236"/>
    </row>
    <row r="55" spans="1:15" ht="36">
      <c r="A55" s="6" t="s">
        <v>195</v>
      </c>
      <c r="B55" s="78">
        <v>1050</v>
      </c>
      <c r="C55" s="31" t="s">
        <v>166</v>
      </c>
      <c r="D55" s="31" t="s">
        <v>166</v>
      </c>
      <c r="E55" s="31" t="s">
        <v>166</v>
      </c>
      <c r="F55" s="36">
        <f t="shared" si="0"/>
        <v>0</v>
      </c>
      <c r="G55" s="31" t="s">
        <v>166</v>
      </c>
      <c r="H55" s="31" t="s">
        <v>166</v>
      </c>
      <c r="I55" s="31" t="s">
        <v>166</v>
      </c>
      <c r="J55" s="31" t="s">
        <v>166</v>
      </c>
      <c r="K55" s="236"/>
      <c r="L55" s="236"/>
      <c r="M55" s="236"/>
      <c r="N55" s="236"/>
      <c r="O55" s="236"/>
    </row>
    <row r="56" spans="1:15" ht="18.75" customHeight="1">
      <c r="A56" s="6" t="s">
        <v>196</v>
      </c>
      <c r="B56" s="138" t="s">
        <v>197</v>
      </c>
      <c r="C56" s="31" t="s">
        <v>415</v>
      </c>
      <c r="D56" s="31">
        <v>-8</v>
      </c>
      <c r="E56" s="31" t="s">
        <v>166</v>
      </c>
      <c r="F56" s="36">
        <f t="shared" si="0"/>
        <v>0</v>
      </c>
      <c r="G56" s="31" t="s">
        <v>415</v>
      </c>
      <c r="H56" s="31" t="s">
        <v>415</v>
      </c>
      <c r="I56" s="31" t="s">
        <v>415</v>
      </c>
      <c r="J56" s="31" t="s">
        <v>415</v>
      </c>
      <c r="K56" s="236"/>
      <c r="L56" s="236"/>
      <c r="M56" s="236"/>
      <c r="N56" s="236"/>
      <c r="O56" s="236"/>
    </row>
    <row r="57" spans="1:15" ht="18.75" customHeight="1">
      <c r="A57" s="6" t="s">
        <v>198</v>
      </c>
      <c r="B57" s="78">
        <v>1051</v>
      </c>
      <c r="C57" s="31">
        <v>-249</v>
      </c>
      <c r="D57" s="31">
        <v>-172</v>
      </c>
      <c r="E57" s="31">
        <v>-292</v>
      </c>
      <c r="F57" s="36">
        <f t="shared" si="0"/>
        <v>-240</v>
      </c>
      <c r="G57" s="31">
        <v>-60</v>
      </c>
      <c r="H57" s="31">
        <v>-60</v>
      </c>
      <c r="I57" s="31">
        <v>-60</v>
      </c>
      <c r="J57" s="31">
        <v>-60</v>
      </c>
      <c r="K57" s="236"/>
      <c r="L57" s="236"/>
      <c r="M57" s="236"/>
      <c r="N57" s="236"/>
      <c r="O57" s="236"/>
    </row>
    <row r="58" spans="1:15" s="5" customFormat="1" ht="18.75" customHeight="1">
      <c r="A58" s="8" t="s">
        <v>199</v>
      </c>
      <c r="B58" s="9">
        <v>1060</v>
      </c>
      <c r="C58" s="46">
        <f>SUM(C59:C65)</f>
        <v>-2211.4899999999998</v>
      </c>
      <c r="D58" s="46">
        <f>SUM(D59:D65)</f>
        <v>-4152</v>
      </c>
      <c r="E58" s="46">
        <f>SUM(E59:E65)</f>
        <v>-3446.72</v>
      </c>
      <c r="F58" s="46">
        <f t="shared" si="0"/>
        <v>-5208.1000000000004</v>
      </c>
      <c r="G58" s="46">
        <f>SUM(G59:G65)</f>
        <v>-1302.0250000000001</v>
      </c>
      <c r="H58" s="46">
        <f>SUM(H59:H65)</f>
        <v>-1302.0250000000001</v>
      </c>
      <c r="I58" s="46">
        <f>SUM(I59:I65)</f>
        <v>-1302.0250000000001</v>
      </c>
      <c r="J58" s="46">
        <f>SUM(J59:J65)</f>
        <v>-1302.0250000000001</v>
      </c>
      <c r="K58" s="236"/>
      <c r="L58" s="236"/>
      <c r="M58" s="236"/>
      <c r="N58" s="236"/>
      <c r="O58" s="236"/>
    </row>
    <row r="59" spans="1:15" ht="18.75" customHeight="1">
      <c r="A59" s="6" t="s">
        <v>200</v>
      </c>
      <c r="B59" s="7">
        <v>1061</v>
      </c>
      <c r="C59" s="31" t="s">
        <v>166</v>
      </c>
      <c r="D59" s="31" t="s">
        <v>166</v>
      </c>
      <c r="E59" s="31" t="s">
        <v>166</v>
      </c>
      <c r="F59" s="36">
        <f t="shared" si="0"/>
        <v>0</v>
      </c>
      <c r="G59" s="31" t="s">
        <v>166</v>
      </c>
      <c r="H59" s="31" t="s">
        <v>166</v>
      </c>
      <c r="I59" s="31" t="s">
        <v>166</v>
      </c>
      <c r="J59" s="31" t="s">
        <v>166</v>
      </c>
      <c r="K59" s="236"/>
      <c r="L59" s="236"/>
      <c r="M59" s="236"/>
      <c r="N59" s="236"/>
      <c r="O59" s="236"/>
    </row>
    <row r="60" spans="1:15" ht="18.75" customHeight="1">
      <c r="A60" s="6" t="s">
        <v>201</v>
      </c>
      <c r="B60" s="7">
        <v>1062</v>
      </c>
      <c r="C60" s="31" t="s">
        <v>166</v>
      </c>
      <c r="D60" s="31" t="s">
        <v>166</v>
      </c>
      <c r="E60" s="31" t="s">
        <v>166</v>
      </c>
      <c r="F60" s="36">
        <f t="shared" si="0"/>
        <v>0</v>
      </c>
      <c r="G60" s="31" t="s">
        <v>166</v>
      </c>
      <c r="H60" s="31" t="s">
        <v>166</v>
      </c>
      <c r="I60" s="31" t="s">
        <v>166</v>
      </c>
      <c r="J60" s="31" t="s">
        <v>166</v>
      </c>
      <c r="K60" s="236"/>
      <c r="L60" s="236"/>
      <c r="M60" s="236"/>
      <c r="N60" s="236"/>
      <c r="O60" s="236"/>
    </row>
    <row r="61" spans="1:15" ht="18.75" customHeight="1">
      <c r="A61" s="6" t="s">
        <v>183</v>
      </c>
      <c r="B61" s="7">
        <v>1063</v>
      </c>
      <c r="C61" s="31">
        <v>-1197.23</v>
      </c>
      <c r="D61" s="31">
        <v>-2804</v>
      </c>
      <c r="E61" s="31">
        <v>-2120</v>
      </c>
      <c r="F61" s="36">
        <f t="shared" si="0"/>
        <v>-3761.88</v>
      </c>
      <c r="G61" s="31">
        <v>-940.47</v>
      </c>
      <c r="H61" s="31">
        <v>-940.47</v>
      </c>
      <c r="I61" s="31">
        <v>-940.47</v>
      </c>
      <c r="J61" s="31">
        <v>-940.47</v>
      </c>
      <c r="K61" s="236"/>
      <c r="L61" s="236"/>
      <c r="M61" s="236"/>
      <c r="N61" s="236"/>
      <c r="O61" s="236"/>
    </row>
    <row r="62" spans="1:15" ht="18.75" customHeight="1">
      <c r="A62" s="6" t="s">
        <v>184</v>
      </c>
      <c r="B62" s="7">
        <v>1064</v>
      </c>
      <c r="C62" s="31">
        <v>-255.06</v>
      </c>
      <c r="D62" s="31">
        <v>-616</v>
      </c>
      <c r="E62" s="31">
        <f>D62</f>
        <v>-616</v>
      </c>
      <c r="F62" s="36">
        <f t="shared" si="0"/>
        <v>-827.6</v>
      </c>
      <c r="G62" s="31">
        <v>-206.9</v>
      </c>
      <c r="H62" s="31">
        <v>-206.9</v>
      </c>
      <c r="I62" s="31">
        <v>-206.9</v>
      </c>
      <c r="J62" s="31">
        <v>-206.9</v>
      </c>
      <c r="K62" s="236"/>
      <c r="L62" s="236"/>
      <c r="M62" s="236"/>
      <c r="N62" s="236"/>
      <c r="O62" s="236"/>
    </row>
    <row r="63" spans="1:15" ht="18.75" customHeight="1">
      <c r="A63" s="6" t="s">
        <v>202</v>
      </c>
      <c r="B63" s="7">
        <v>1065</v>
      </c>
      <c r="C63" s="31">
        <v>-5.5</v>
      </c>
      <c r="D63" s="31">
        <v>-32</v>
      </c>
      <c r="E63" s="31">
        <v>-29.72</v>
      </c>
      <c r="F63" s="36">
        <f t="shared" si="0"/>
        <v>-5.5</v>
      </c>
      <c r="G63" s="31">
        <v>-1.375</v>
      </c>
      <c r="H63" s="31">
        <v>-1.375</v>
      </c>
      <c r="I63" s="31">
        <v>-1.375</v>
      </c>
      <c r="J63" s="31">
        <v>-1.375</v>
      </c>
      <c r="K63" s="236"/>
      <c r="L63" s="236"/>
      <c r="M63" s="236"/>
      <c r="N63" s="236"/>
      <c r="O63" s="236"/>
    </row>
    <row r="64" spans="1:15" ht="18.75" customHeight="1">
      <c r="A64" s="6" t="s">
        <v>203</v>
      </c>
      <c r="B64" s="7">
        <v>1066</v>
      </c>
      <c r="C64" s="31" t="s">
        <v>166</v>
      </c>
      <c r="D64" s="31" t="s">
        <v>166</v>
      </c>
      <c r="E64" s="31" t="s">
        <v>166</v>
      </c>
      <c r="F64" s="36">
        <f t="shared" si="0"/>
        <v>0</v>
      </c>
      <c r="G64" s="31" t="s">
        <v>166</v>
      </c>
      <c r="H64" s="31" t="s">
        <v>166</v>
      </c>
      <c r="I64" s="31" t="s">
        <v>166</v>
      </c>
      <c r="J64" s="31" t="s">
        <v>166</v>
      </c>
      <c r="K64" s="236"/>
      <c r="L64" s="236"/>
      <c r="M64" s="236"/>
      <c r="N64" s="236"/>
      <c r="O64" s="236"/>
    </row>
    <row r="65" spans="1:15" ht="18.75" customHeight="1">
      <c r="A65" s="6" t="s">
        <v>204</v>
      </c>
      <c r="B65" s="7">
        <v>1067</v>
      </c>
      <c r="C65" s="31">
        <v>-753.7</v>
      </c>
      <c r="D65" s="31">
        <v>-700</v>
      </c>
      <c r="E65" s="31">
        <v>-681</v>
      </c>
      <c r="F65" s="36">
        <f t="shared" si="0"/>
        <v>-613.12</v>
      </c>
      <c r="G65" s="31">
        <v>-153.28</v>
      </c>
      <c r="H65" s="31">
        <v>-153.28</v>
      </c>
      <c r="I65" s="31">
        <v>-153.28</v>
      </c>
      <c r="J65" s="31">
        <v>-153.28</v>
      </c>
      <c r="K65" s="236"/>
      <c r="L65" s="236"/>
      <c r="M65" s="236"/>
      <c r="N65" s="236"/>
      <c r="O65" s="236"/>
    </row>
    <row r="66" spans="1:15" s="5" customFormat="1" ht="18.75" customHeight="1">
      <c r="A66" s="8" t="s">
        <v>205</v>
      </c>
      <c r="B66" s="9">
        <v>1070</v>
      </c>
      <c r="C66" s="46">
        <f>SUM(C67:C69)</f>
        <v>72858</v>
      </c>
      <c r="D66" s="46">
        <v>148458</v>
      </c>
      <c r="E66" s="46">
        <f>SUM(E67:E69)</f>
        <v>115235</v>
      </c>
      <c r="F66" s="46">
        <f t="shared" si="0"/>
        <v>111991</v>
      </c>
      <c r="G66" s="46">
        <f>SUM(G67:G69)</f>
        <v>27997.75</v>
      </c>
      <c r="H66" s="46">
        <f>SUM(H67:H69)</f>
        <v>27997.75</v>
      </c>
      <c r="I66" s="46">
        <f>SUM(I67:I69)</f>
        <v>27997.75</v>
      </c>
      <c r="J66" s="46">
        <f>SUM(J67:J69)</f>
        <v>27997.75</v>
      </c>
      <c r="K66" s="236"/>
      <c r="L66" s="236"/>
      <c r="M66" s="236"/>
      <c r="N66" s="236"/>
      <c r="O66" s="236"/>
    </row>
    <row r="67" spans="1:15" ht="18.75" customHeight="1">
      <c r="A67" s="6" t="s">
        <v>206</v>
      </c>
      <c r="B67" s="7">
        <v>1071</v>
      </c>
      <c r="C67" s="31"/>
      <c r="D67" s="31"/>
      <c r="E67" s="31"/>
      <c r="F67" s="36">
        <f t="shared" si="0"/>
        <v>0</v>
      </c>
      <c r="G67" s="31"/>
      <c r="H67" s="31"/>
      <c r="I67" s="31"/>
      <c r="J67" s="31"/>
      <c r="K67" s="236"/>
      <c r="L67" s="236"/>
      <c r="M67" s="236"/>
      <c r="N67" s="236"/>
      <c r="O67" s="236"/>
    </row>
    <row r="68" spans="1:15" ht="18.75" customHeight="1">
      <c r="A68" s="6" t="s">
        <v>207</v>
      </c>
      <c r="B68" s="7">
        <v>1072</v>
      </c>
      <c r="C68" s="31"/>
      <c r="D68" s="31">
        <f>60931</f>
        <v>60931</v>
      </c>
      <c r="E68" s="31">
        <v>51928</v>
      </c>
      <c r="F68" s="36">
        <f t="shared" si="0"/>
        <v>60931</v>
      </c>
      <c r="G68" s="31">
        <v>15232.75</v>
      </c>
      <c r="H68" s="31">
        <v>15232.75</v>
      </c>
      <c r="I68" s="31">
        <v>15232.75</v>
      </c>
      <c r="J68" s="31">
        <v>15232.75</v>
      </c>
      <c r="K68" s="236" t="s">
        <v>433</v>
      </c>
      <c r="L68" s="236"/>
      <c r="M68" s="236"/>
      <c r="N68" s="236"/>
      <c r="O68" s="236"/>
    </row>
    <row r="69" spans="1:15" ht="18.75" customHeight="1">
      <c r="A69" s="6" t="s">
        <v>208</v>
      </c>
      <c r="B69" s="7">
        <v>1073</v>
      </c>
      <c r="C69" s="31">
        <v>72858</v>
      </c>
      <c r="D69" s="31">
        <v>87527</v>
      </c>
      <c r="E69" s="31">
        <v>63307</v>
      </c>
      <c r="F69" s="36">
        <f>G69+H69+I69+J69</f>
        <v>51060</v>
      </c>
      <c r="G69" s="31">
        <v>12765</v>
      </c>
      <c r="H69" s="31">
        <v>12765</v>
      </c>
      <c r="I69" s="31">
        <v>12765</v>
      </c>
      <c r="J69" s="31">
        <v>12765</v>
      </c>
      <c r="K69" s="236" t="s">
        <v>432</v>
      </c>
      <c r="L69" s="236"/>
      <c r="M69" s="236"/>
      <c r="N69" s="236"/>
      <c r="O69" s="236"/>
    </row>
    <row r="70" spans="1:15" s="5" customFormat="1" ht="18.75" customHeight="1">
      <c r="A70" s="113" t="s">
        <v>209</v>
      </c>
      <c r="B70" s="9">
        <v>1080</v>
      </c>
      <c r="C70" s="46">
        <f>SUM(C71:C76)</f>
        <v>-14038</v>
      </c>
      <c r="D70" s="46">
        <f>SUM(D71:D76)</f>
        <v>-30000</v>
      </c>
      <c r="E70" s="46">
        <f>SUM(E71:E76)</f>
        <v>-29300</v>
      </c>
      <c r="F70" s="46">
        <f t="shared" si="0"/>
        <v>-29300</v>
      </c>
      <c r="G70" s="46">
        <f>SUM(G71:G76)</f>
        <v>-7325</v>
      </c>
      <c r="H70" s="46">
        <f>SUM(H71:H76)</f>
        <v>-7325</v>
      </c>
      <c r="I70" s="46">
        <f>SUM(I71:I76)</f>
        <v>-7325</v>
      </c>
      <c r="J70" s="46">
        <f>SUM(J71:J76)</f>
        <v>-7325</v>
      </c>
      <c r="K70" s="236"/>
      <c r="L70" s="236"/>
      <c r="M70" s="236"/>
      <c r="N70" s="236"/>
      <c r="O70" s="236"/>
    </row>
    <row r="71" spans="1:15" ht="18.75" customHeight="1">
      <c r="A71" s="6" t="s">
        <v>206</v>
      </c>
      <c r="B71" s="7">
        <v>1081</v>
      </c>
      <c r="C71" s="31" t="s">
        <v>166</v>
      </c>
      <c r="D71" s="31" t="s">
        <v>166</v>
      </c>
      <c r="E71" s="31" t="s">
        <v>166</v>
      </c>
      <c r="F71" s="36">
        <f t="shared" si="0"/>
        <v>0</v>
      </c>
      <c r="G71" s="31" t="s">
        <v>166</v>
      </c>
      <c r="H71" s="31" t="s">
        <v>166</v>
      </c>
      <c r="I71" s="31" t="s">
        <v>166</v>
      </c>
      <c r="J71" s="31" t="s">
        <v>166</v>
      </c>
      <c r="K71" s="236"/>
      <c r="L71" s="236"/>
      <c r="M71" s="236"/>
      <c r="N71" s="236"/>
      <c r="O71" s="236"/>
    </row>
    <row r="72" spans="1:15" ht="18.75" customHeight="1">
      <c r="A72" s="6" t="s">
        <v>210</v>
      </c>
      <c r="B72" s="7">
        <v>1082</v>
      </c>
      <c r="C72" s="31" t="s">
        <v>166</v>
      </c>
      <c r="D72" s="31" t="s">
        <v>166</v>
      </c>
      <c r="E72" s="31" t="s">
        <v>166</v>
      </c>
      <c r="F72" s="36">
        <f t="shared" si="0"/>
        <v>0</v>
      </c>
      <c r="G72" s="31" t="s">
        <v>166</v>
      </c>
      <c r="H72" s="31" t="s">
        <v>166</v>
      </c>
      <c r="I72" s="31" t="s">
        <v>166</v>
      </c>
      <c r="J72" s="31" t="s">
        <v>166</v>
      </c>
      <c r="K72" s="236"/>
      <c r="L72" s="236"/>
      <c r="M72" s="236"/>
      <c r="N72" s="236"/>
      <c r="O72" s="236"/>
    </row>
    <row r="73" spans="1:15" ht="18.75" customHeight="1">
      <c r="A73" s="6" t="s">
        <v>211</v>
      </c>
      <c r="B73" s="7">
        <v>1083</v>
      </c>
      <c r="C73" s="31" t="s">
        <v>166</v>
      </c>
      <c r="D73" s="31" t="s">
        <v>166</v>
      </c>
      <c r="E73" s="31" t="s">
        <v>166</v>
      </c>
      <c r="F73" s="36">
        <f t="shared" si="0"/>
        <v>0</v>
      </c>
      <c r="G73" s="31" t="s">
        <v>166</v>
      </c>
      <c r="H73" s="31" t="s">
        <v>166</v>
      </c>
      <c r="I73" s="31" t="s">
        <v>166</v>
      </c>
      <c r="J73" s="31" t="s">
        <v>166</v>
      </c>
      <c r="K73" s="236"/>
      <c r="L73" s="236"/>
      <c r="M73" s="236"/>
      <c r="N73" s="236"/>
      <c r="O73" s="236"/>
    </row>
    <row r="74" spans="1:15" ht="18.75" customHeight="1">
      <c r="A74" s="6" t="s">
        <v>212</v>
      </c>
      <c r="B74" s="7">
        <v>1084</v>
      </c>
      <c r="C74" s="31" t="s">
        <v>166</v>
      </c>
      <c r="D74" s="31" t="s">
        <v>166</v>
      </c>
      <c r="E74" s="31" t="s">
        <v>166</v>
      </c>
      <c r="F74" s="36">
        <f t="shared" si="0"/>
        <v>0</v>
      </c>
      <c r="G74" s="31" t="s">
        <v>166</v>
      </c>
      <c r="H74" s="31" t="s">
        <v>166</v>
      </c>
      <c r="I74" s="31" t="s">
        <v>166</v>
      </c>
      <c r="J74" s="31" t="s">
        <v>166</v>
      </c>
      <c r="K74" s="236"/>
      <c r="L74" s="236"/>
      <c r="M74" s="236"/>
      <c r="N74" s="236"/>
      <c r="O74" s="236"/>
    </row>
    <row r="75" spans="1:15" ht="18.75" customHeight="1">
      <c r="A75" s="6" t="s">
        <v>213</v>
      </c>
      <c r="B75" s="7">
        <v>1085</v>
      </c>
      <c r="C75" s="31" t="s">
        <v>166</v>
      </c>
      <c r="D75" s="31" t="s">
        <v>166</v>
      </c>
      <c r="E75" s="31" t="s">
        <v>166</v>
      </c>
      <c r="F75" s="36">
        <f t="shared" si="0"/>
        <v>0</v>
      </c>
      <c r="G75" s="31" t="s">
        <v>166</v>
      </c>
      <c r="H75" s="31" t="s">
        <v>166</v>
      </c>
      <c r="I75" s="31" t="s">
        <v>166</v>
      </c>
      <c r="J75" s="31" t="s">
        <v>166</v>
      </c>
      <c r="K75" s="236"/>
      <c r="L75" s="236"/>
      <c r="M75" s="236"/>
      <c r="N75" s="236"/>
      <c r="O75" s="236"/>
    </row>
    <row r="76" spans="1:15" ht="18.75" customHeight="1">
      <c r="A76" s="6" t="s">
        <v>214</v>
      </c>
      <c r="B76" s="7">
        <v>1086</v>
      </c>
      <c r="C76" s="31">
        <v>-14038</v>
      </c>
      <c r="D76" s="31">
        <v>-30000</v>
      </c>
      <c r="E76" s="31">
        <v>-29300</v>
      </c>
      <c r="F76" s="36">
        <f t="shared" si="0"/>
        <v>-29300</v>
      </c>
      <c r="G76" s="31">
        <v>-7325</v>
      </c>
      <c r="H76" s="31">
        <v>-7325</v>
      </c>
      <c r="I76" s="31">
        <v>-7325</v>
      </c>
      <c r="J76" s="31">
        <v>-7325</v>
      </c>
      <c r="K76" s="236"/>
      <c r="L76" s="236"/>
      <c r="M76" s="236"/>
      <c r="N76" s="236"/>
      <c r="O76" s="236"/>
    </row>
    <row r="77" spans="1:15" s="5" customFormat="1" ht="18.75" customHeight="1">
      <c r="A77" s="8" t="s">
        <v>215</v>
      </c>
      <c r="B77" s="9">
        <v>1100</v>
      </c>
      <c r="C77" s="44">
        <f>SUM(C34,C35,C58,C66,C70)</f>
        <v>-18579.919999999998</v>
      </c>
      <c r="D77" s="44">
        <v>37244</v>
      </c>
      <c r="E77" s="44">
        <f t="shared" ref="E77:J77" si="3">SUM(E34,E35,E58,E66,E70)</f>
        <v>27314.380000000005</v>
      </c>
      <c r="F77" s="44">
        <f t="shared" si="3"/>
        <v>2165.6199999999808</v>
      </c>
      <c r="G77" s="44">
        <f t="shared" si="3"/>
        <v>9196.7969999999914</v>
      </c>
      <c r="H77" s="44">
        <f t="shared" si="3"/>
        <v>-13950.89</v>
      </c>
      <c r="I77" s="44">
        <f t="shared" si="3"/>
        <v>-13997.68</v>
      </c>
      <c r="J77" s="44">
        <f t="shared" si="3"/>
        <v>910.18999999999869</v>
      </c>
      <c r="K77" s="236"/>
      <c r="L77" s="236"/>
      <c r="M77" s="236"/>
      <c r="N77" s="236"/>
      <c r="O77" s="236"/>
    </row>
    <row r="78" spans="1:15" s="5" customFormat="1" ht="18.75" customHeight="1">
      <c r="A78" s="8" t="s">
        <v>216</v>
      </c>
      <c r="B78" s="9">
        <v>1110</v>
      </c>
      <c r="C78" s="43"/>
      <c r="D78" s="43"/>
      <c r="E78" s="43"/>
      <c r="F78" s="46">
        <f t="shared" ref="F78:F87" si="4">SUM(G78:J78)</f>
        <v>0</v>
      </c>
      <c r="G78" s="43"/>
      <c r="H78" s="43"/>
      <c r="I78" s="43"/>
      <c r="J78" s="43"/>
      <c r="K78" s="236"/>
      <c r="L78" s="236"/>
      <c r="M78" s="236"/>
      <c r="N78" s="236"/>
      <c r="O78" s="236"/>
    </row>
    <row r="79" spans="1:15" s="5" customFormat="1" ht="18.75" customHeight="1">
      <c r="A79" s="8" t="s">
        <v>217</v>
      </c>
      <c r="B79" s="9">
        <v>1120</v>
      </c>
      <c r="C79" s="43" t="s">
        <v>166</v>
      </c>
      <c r="D79" s="43" t="s">
        <v>166</v>
      </c>
      <c r="E79" s="43" t="s">
        <v>166</v>
      </c>
      <c r="F79" s="46">
        <f t="shared" si="4"/>
        <v>0</v>
      </c>
      <c r="G79" s="43" t="s">
        <v>166</v>
      </c>
      <c r="H79" s="43" t="s">
        <v>166</v>
      </c>
      <c r="I79" s="43" t="s">
        <v>166</v>
      </c>
      <c r="J79" s="43" t="s">
        <v>166</v>
      </c>
      <c r="K79" s="236"/>
      <c r="L79" s="236"/>
      <c r="M79" s="236"/>
      <c r="N79" s="236"/>
      <c r="O79" s="236"/>
    </row>
    <row r="80" spans="1:15" s="5" customFormat="1" ht="18.75" customHeight="1">
      <c r="A80" s="8" t="s">
        <v>218</v>
      </c>
      <c r="B80" s="9">
        <v>1130</v>
      </c>
      <c r="C80" s="43"/>
      <c r="D80" s="43"/>
      <c r="E80" s="43"/>
      <c r="F80" s="46">
        <f t="shared" si="4"/>
        <v>0</v>
      </c>
      <c r="G80" s="43"/>
      <c r="H80" s="43"/>
      <c r="I80" s="43"/>
      <c r="J80" s="43"/>
      <c r="K80" s="236"/>
      <c r="L80" s="236"/>
      <c r="M80" s="236"/>
      <c r="N80" s="236"/>
      <c r="O80" s="236"/>
    </row>
    <row r="81" spans="1:15" s="5" customFormat="1" ht="18.75" customHeight="1">
      <c r="A81" s="8" t="s">
        <v>219</v>
      </c>
      <c r="B81" s="9">
        <v>1140</v>
      </c>
      <c r="C81" s="43" t="s">
        <v>166</v>
      </c>
      <c r="D81" s="43" t="s">
        <v>166</v>
      </c>
      <c r="E81" s="43" t="s">
        <v>166</v>
      </c>
      <c r="F81" s="46">
        <f t="shared" si="4"/>
        <v>0</v>
      </c>
      <c r="G81" s="43" t="s">
        <v>166</v>
      </c>
      <c r="H81" s="43" t="s">
        <v>166</v>
      </c>
      <c r="I81" s="43" t="s">
        <v>166</v>
      </c>
      <c r="J81" s="43" t="s">
        <v>166</v>
      </c>
      <c r="K81" s="236"/>
      <c r="L81" s="236"/>
      <c r="M81" s="236"/>
      <c r="N81" s="236"/>
      <c r="O81" s="236"/>
    </row>
    <row r="82" spans="1:15" s="5" customFormat="1" ht="18.75" customHeight="1">
      <c r="A82" s="8" t="s">
        <v>220</v>
      </c>
      <c r="B82" s="9">
        <v>1150</v>
      </c>
      <c r="C82" s="46">
        <f>SUM(C83:C84)</f>
        <v>2476</v>
      </c>
      <c r="D82" s="46">
        <f t="shared" ref="D82:J82" si="5">SUM(D83:D84)</f>
        <v>0</v>
      </c>
      <c r="E82" s="46">
        <f t="shared" si="5"/>
        <v>0</v>
      </c>
      <c r="F82" s="46">
        <f t="shared" si="4"/>
        <v>0</v>
      </c>
      <c r="G82" s="46">
        <f t="shared" si="5"/>
        <v>0</v>
      </c>
      <c r="H82" s="46">
        <f t="shared" si="5"/>
        <v>0</v>
      </c>
      <c r="I82" s="46">
        <f t="shared" si="5"/>
        <v>0</v>
      </c>
      <c r="J82" s="46">
        <f t="shared" si="5"/>
        <v>0</v>
      </c>
      <c r="K82" s="236"/>
      <c r="L82" s="236"/>
      <c r="M82" s="236"/>
      <c r="N82" s="236"/>
      <c r="O82" s="236"/>
    </row>
    <row r="83" spans="1:15" ht="18.75" customHeight="1">
      <c r="A83" s="6" t="s">
        <v>206</v>
      </c>
      <c r="B83" s="7">
        <v>1151</v>
      </c>
      <c r="C83" s="31"/>
      <c r="D83" s="31"/>
      <c r="E83" s="31"/>
      <c r="F83" s="36">
        <f t="shared" si="4"/>
        <v>0</v>
      </c>
      <c r="G83" s="31"/>
      <c r="H83" s="31"/>
      <c r="I83" s="31"/>
      <c r="J83" s="31"/>
      <c r="K83" s="236"/>
      <c r="L83" s="236"/>
      <c r="M83" s="236"/>
      <c r="N83" s="236"/>
      <c r="O83" s="236"/>
    </row>
    <row r="84" spans="1:15" ht="18.75" customHeight="1">
      <c r="A84" s="6" t="s">
        <v>221</v>
      </c>
      <c r="B84" s="7">
        <v>1152</v>
      </c>
      <c r="C84" s="31">
        <v>2476</v>
      </c>
      <c r="D84" s="31"/>
      <c r="E84" s="31"/>
      <c r="F84" s="36">
        <f t="shared" si="4"/>
        <v>0</v>
      </c>
      <c r="G84" s="31"/>
      <c r="H84" s="31"/>
      <c r="I84" s="31"/>
      <c r="J84" s="31"/>
      <c r="K84" s="236"/>
      <c r="L84" s="236"/>
      <c r="M84" s="236"/>
      <c r="N84" s="236"/>
      <c r="O84" s="236"/>
    </row>
    <row r="85" spans="1:15" s="5" customFormat="1" ht="18.75" customHeight="1">
      <c r="A85" s="8" t="s">
        <v>222</v>
      </c>
      <c r="B85" s="9">
        <v>1160</v>
      </c>
      <c r="C85" s="46" t="s">
        <v>529</v>
      </c>
      <c r="D85" s="46">
        <f t="shared" ref="D85:J85" si="6">SUM(D86:D87)</f>
        <v>0</v>
      </c>
      <c r="E85" s="46">
        <f t="shared" si="6"/>
        <v>0</v>
      </c>
      <c r="F85" s="46">
        <f t="shared" si="4"/>
        <v>0</v>
      </c>
      <c r="G85" s="46">
        <f t="shared" si="6"/>
        <v>0</v>
      </c>
      <c r="H85" s="46">
        <f t="shared" si="6"/>
        <v>0</v>
      </c>
      <c r="I85" s="46">
        <f t="shared" si="6"/>
        <v>0</v>
      </c>
      <c r="J85" s="46">
        <f t="shared" si="6"/>
        <v>0</v>
      </c>
      <c r="K85" s="236"/>
      <c r="L85" s="236"/>
      <c r="M85" s="236"/>
      <c r="N85" s="236"/>
      <c r="O85" s="236"/>
    </row>
    <row r="86" spans="1:15" ht="18.75" customHeight="1">
      <c r="A86" s="6" t="s">
        <v>206</v>
      </c>
      <c r="B86" s="7">
        <v>1161</v>
      </c>
      <c r="C86" s="31" t="s">
        <v>166</v>
      </c>
      <c r="D86" s="31" t="s">
        <v>166</v>
      </c>
      <c r="E86" s="31" t="s">
        <v>166</v>
      </c>
      <c r="F86" s="36">
        <f t="shared" si="4"/>
        <v>0</v>
      </c>
      <c r="G86" s="31" t="s">
        <v>166</v>
      </c>
      <c r="H86" s="31" t="s">
        <v>166</v>
      </c>
      <c r="I86" s="31" t="s">
        <v>166</v>
      </c>
      <c r="J86" s="31" t="s">
        <v>166</v>
      </c>
      <c r="K86" s="236"/>
      <c r="L86" s="236"/>
      <c r="M86" s="236"/>
      <c r="N86" s="236"/>
      <c r="O86" s="236"/>
    </row>
    <row r="87" spans="1:15" ht="18.75" hidden="1" customHeight="1">
      <c r="A87" s="6" t="s">
        <v>223</v>
      </c>
      <c r="B87" s="7">
        <v>1162</v>
      </c>
      <c r="C87" s="31">
        <v>-78</v>
      </c>
      <c r="D87" s="31"/>
      <c r="E87" s="31" t="s">
        <v>166</v>
      </c>
      <c r="F87" s="36">
        <f t="shared" si="4"/>
        <v>0</v>
      </c>
      <c r="G87" s="31" t="s">
        <v>166</v>
      </c>
      <c r="H87" s="31" t="s">
        <v>166</v>
      </c>
      <c r="I87" s="31" t="s">
        <v>166</v>
      </c>
      <c r="J87" s="31" t="s">
        <v>166</v>
      </c>
      <c r="K87" s="236"/>
      <c r="L87" s="236"/>
      <c r="M87" s="236"/>
      <c r="N87" s="236"/>
      <c r="O87" s="236"/>
    </row>
    <row r="88" spans="1:15" ht="18.75" customHeight="1">
      <c r="A88" s="8" t="s">
        <v>224</v>
      </c>
      <c r="B88" s="9">
        <v>1170</v>
      </c>
      <c r="C88" s="44">
        <f>SUM(C77,C78,C79,C80,C81,C82,C85)</f>
        <v>-16103.919999999998</v>
      </c>
      <c r="D88" s="44">
        <f t="shared" ref="D88:J88" si="7">SUM(D77,D78,D79,D80,D81,D82,D85)</f>
        <v>37244</v>
      </c>
      <c r="E88" s="44">
        <f t="shared" si="7"/>
        <v>27314.380000000005</v>
      </c>
      <c r="F88" s="44">
        <f t="shared" si="7"/>
        <v>2165.6199999999808</v>
      </c>
      <c r="G88" s="44">
        <f t="shared" si="7"/>
        <v>9196.7969999999914</v>
      </c>
      <c r="H88" s="44">
        <f t="shared" si="7"/>
        <v>-13950.89</v>
      </c>
      <c r="I88" s="44">
        <f t="shared" si="7"/>
        <v>-13997.68</v>
      </c>
      <c r="J88" s="44">
        <f t="shared" si="7"/>
        <v>910.18999999999869</v>
      </c>
      <c r="K88" s="236"/>
      <c r="L88" s="236"/>
      <c r="M88" s="236"/>
      <c r="N88" s="236"/>
      <c r="O88" s="236"/>
    </row>
    <row r="89" spans="1:15" ht="18.75" customHeight="1">
      <c r="A89" s="6" t="s">
        <v>225</v>
      </c>
      <c r="B89" s="148">
        <v>1180</v>
      </c>
      <c r="C89" s="31" t="s">
        <v>166</v>
      </c>
      <c r="D89" s="31" t="s">
        <v>166</v>
      </c>
      <c r="E89" s="31" t="s">
        <v>166</v>
      </c>
      <c r="F89" s="36">
        <f>SUM(G89:J89)</f>
        <v>0</v>
      </c>
      <c r="G89" s="31" t="s">
        <v>166</v>
      </c>
      <c r="H89" s="31" t="s">
        <v>166</v>
      </c>
      <c r="I89" s="31" t="s">
        <v>166</v>
      </c>
      <c r="J89" s="31" t="s">
        <v>166</v>
      </c>
      <c r="K89" s="236"/>
      <c r="L89" s="236"/>
      <c r="M89" s="236"/>
      <c r="N89" s="236"/>
      <c r="O89" s="236"/>
    </row>
    <row r="90" spans="1:15" ht="18.75" customHeight="1">
      <c r="A90" s="6" t="s">
        <v>226</v>
      </c>
      <c r="B90" s="148">
        <v>1181</v>
      </c>
      <c r="C90" s="31"/>
      <c r="D90" s="31"/>
      <c r="E90" s="31"/>
      <c r="F90" s="36">
        <f>SUM(G90:J90)</f>
        <v>0</v>
      </c>
      <c r="G90" s="31"/>
      <c r="H90" s="31"/>
      <c r="I90" s="31"/>
      <c r="J90" s="31"/>
      <c r="K90" s="236"/>
      <c r="L90" s="236"/>
      <c r="M90" s="236"/>
      <c r="N90" s="236"/>
      <c r="O90" s="236"/>
    </row>
    <row r="91" spans="1:15" ht="18.75" customHeight="1">
      <c r="A91" s="6" t="s">
        <v>227</v>
      </c>
      <c r="B91" s="7">
        <v>1190</v>
      </c>
      <c r="C91" s="31"/>
      <c r="D91" s="31"/>
      <c r="E91" s="31"/>
      <c r="F91" s="36">
        <f>SUM(G91:J91)</f>
        <v>0</v>
      </c>
      <c r="G91" s="31"/>
      <c r="H91" s="31"/>
      <c r="I91" s="31"/>
      <c r="J91" s="31"/>
      <c r="K91" s="236"/>
      <c r="L91" s="236"/>
      <c r="M91" s="236"/>
      <c r="N91" s="236"/>
      <c r="O91" s="236"/>
    </row>
    <row r="92" spans="1:15" ht="18.75" customHeight="1">
      <c r="A92" s="6" t="s">
        <v>228</v>
      </c>
      <c r="B92" s="151">
        <v>1191</v>
      </c>
      <c r="C92" s="31" t="s">
        <v>166</v>
      </c>
      <c r="D92" s="31" t="s">
        <v>166</v>
      </c>
      <c r="E92" s="31" t="s">
        <v>166</v>
      </c>
      <c r="F92" s="36">
        <f>SUM(G92:J92)</f>
        <v>0</v>
      </c>
      <c r="G92" s="31" t="s">
        <v>166</v>
      </c>
      <c r="H92" s="31" t="s">
        <v>166</v>
      </c>
      <c r="I92" s="31" t="s">
        <v>166</v>
      </c>
      <c r="J92" s="31" t="s">
        <v>166</v>
      </c>
      <c r="K92" s="236"/>
      <c r="L92" s="236"/>
      <c r="M92" s="236"/>
      <c r="N92" s="236"/>
      <c r="O92" s="236"/>
    </row>
    <row r="93" spans="1:15" ht="18.75" customHeight="1">
      <c r="A93" s="8" t="s">
        <v>229</v>
      </c>
      <c r="B93" s="9">
        <v>1200</v>
      </c>
      <c r="C93" s="44">
        <f>SUM(C88,C89,C90,C91,C92)</f>
        <v>-16103.919999999998</v>
      </c>
      <c r="D93" s="44">
        <f t="shared" ref="D93:J93" si="8">SUM(D88,D89,D90,D91,D92)</f>
        <v>37244</v>
      </c>
      <c r="E93" s="44">
        <f t="shared" si="8"/>
        <v>27314.380000000005</v>
      </c>
      <c r="F93" s="44">
        <f t="shared" si="8"/>
        <v>2165.6199999999808</v>
      </c>
      <c r="G93" s="44">
        <f t="shared" si="8"/>
        <v>9196.7969999999914</v>
      </c>
      <c r="H93" s="44">
        <f t="shared" si="8"/>
        <v>-13950.89</v>
      </c>
      <c r="I93" s="44">
        <f t="shared" si="8"/>
        <v>-13997.68</v>
      </c>
      <c r="J93" s="44">
        <f t="shared" si="8"/>
        <v>910.18999999999869</v>
      </c>
      <c r="K93" s="236"/>
      <c r="L93" s="236"/>
      <c r="M93" s="236"/>
      <c r="N93" s="236"/>
      <c r="O93" s="236"/>
    </row>
    <row r="94" spans="1:15" ht="18.75" customHeight="1">
      <c r="A94" s="6" t="s">
        <v>230</v>
      </c>
      <c r="B94" s="151">
        <v>1201</v>
      </c>
      <c r="C94" s="100">
        <f t="shared" ref="C94:J94" si="9">IF(C93&gt;0,C93,0)</f>
        <v>0</v>
      </c>
      <c r="D94" s="100">
        <f t="shared" si="9"/>
        <v>37244</v>
      </c>
      <c r="E94" s="100">
        <f t="shared" si="9"/>
        <v>27314.380000000005</v>
      </c>
      <c r="F94" s="100">
        <f t="shared" si="9"/>
        <v>2165.6199999999808</v>
      </c>
      <c r="G94" s="100">
        <f t="shared" si="9"/>
        <v>9196.7969999999914</v>
      </c>
      <c r="H94" s="100">
        <f t="shared" si="9"/>
        <v>0</v>
      </c>
      <c r="I94" s="100">
        <f t="shared" si="9"/>
        <v>0</v>
      </c>
      <c r="J94" s="100">
        <f t="shared" si="9"/>
        <v>910.18999999999869</v>
      </c>
      <c r="K94" s="236"/>
      <c r="L94" s="236"/>
      <c r="M94" s="236"/>
      <c r="N94" s="236"/>
      <c r="O94" s="236"/>
    </row>
    <row r="95" spans="1:15" ht="18.75" customHeight="1">
      <c r="A95" s="6" t="s">
        <v>231</v>
      </c>
      <c r="B95" s="151">
        <v>1202</v>
      </c>
      <c r="C95" s="100">
        <f t="shared" ref="C95:J95" si="10">IF(C93&lt;0,C93,0)</f>
        <v>-16103.919999999998</v>
      </c>
      <c r="D95" s="100">
        <f t="shared" si="10"/>
        <v>0</v>
      </c>
      <c r="E95" s="100">
        <f t="shared" si="10"/>
        <v>0</v>
      </c>
      <c r="F95" s="100">
        <f t="shared" si="10"/>
        <v>0</v>
      </c>
      <c r="G95" s="100">
        <f t="shared" si="10"/>
        <v>0</v>
      </c>
      <c r="H95" s="100">
        <f t="shared" si="10"/>
        <v>-13950.89</v>
      </c>
      <c r="I95" s="100">
        <f t="shared" si="10"/>
        <v>-13997.68</v>
      </c>
      <c r="J95" s="100">
        <f t="shared" si="10"/>
        <v>0</v>
      </c>
      <c r="K95" s="236"/>
      <c r="L95" s="236"/>
      <c r="M95" s="236"/>
      <c r="N95" s="236"/>
      <c r="O95" s="236"/>
    </row>
    <row r="96" spans="1:15" ht="18.75" customHeight="1">
      <c r="A96" s="8" t="s">
        <v>232</v>
      </c>
      <c r="B96" s="7">
        <v>1210</v>
      </c>
      <c r="C96" s="44">
        <f>SUM(C23,C66,C78,C80,C82,C90,C91)</f>
        <v>129843</v>
      </c>
      <c r="D96" s="44">
        <f t="shared" ref="D96:J96" si="11">SUM(D23,D66,D78,D80,D82,D90,D91)</f>
        <v>240925</v>
      </c>
      <c r="E96" s="44">
        <f t="shared" si="11"/>
        <v>209548</v>
      </c>
      <c r="F96" s="44">
        <f t="shared" si="11"/>
        <v>240905.07</v>
      </c>
      <c r="G96" s="44">
        <f t="shared" si="11"/>
        <v>82950.59</v>
      </c>
      <c r="H96" s="44">
        <f t="shared" si="11"/>
        <v>39886.270000000004</v>
      </c>
      <c r="I96" s="44">
        <f t="shared" si="11"/>
        <v>39886.270000000004</v>
      </c>
      <c r="J96" s="44">
        <f t="shared" si="11"/>
        <v>68593.600000000006</v>
      </c>
      <c r="K96" s="236"/>
      <c r="L96" s="236"/>
      <c r="M96" s="236"/>
      <c r="N96" s="236"/>
      <c r="O96" s="236"/>
    </row>
    <row r="97" spans="1:15" ht="18.75" customHeight="1">
      <c r="A97" s="8" t="s">
        <v>233</v>
      </c>
      <c r="B97" s="7">
        <v>1220</v>
      </c>
      <c r="C97" s="44">
        <f>SUM(C24,C35,C58,C70,C79,C81,C85,C89,C92)</f>
        <v>-145946.91999999998</v>
      </c>
      <c r="D97" s="44">
        <v>-203681</v>
      </c>
      <c r="E97" s="44">
        <f t="shared" ref="E97:J97" si="12">SUM(E24,E35,E58,E70,E79,E81,E85,E89,E92)</f>
        <v>-182233.62</v>
      </c>
      <c r="F97" s="44">
        <f t="shared" si="12"/>
        <v>-238739.45</v>
      </c>
      <c r="G97" s="44">
        <f t="shared" si="12"/>
        <v>-73753.793000000005</v>
      </c>
      <c r="H97" s="44">
        <f t="shared" si="12"/>
        <v>-53837.16</v>
      </c>
      <c r="I97" s="44">
        <f t="shared" si="12"/>
        <v>-53883.950000000004</v>
      </c>
      <c r="J97" s="44">
        <f t="shared" si="12"/>
        <v>-67683.41</v>
      </c>
      <c r="K97" s="236"/>
      <c r="L97" s="236"/>
      <c r="M97" s="236"/>
      <c r="N97" s="236"/>
      <c r="O97" s="236"/>
    </row>
    <row r="98" spans="1:15" ht="18.75" customHeight="1">
      <c r="A98" s="6" t="s">
        <v>234</v>
      </c>
      <c r="B98" s="7">
        <v>1230</v>
      </c>
      <c r="C98" s="31"/>
      <c r="D98" s="31"/>
      <c r="E98" s="31"/>
      <c r="F98" s="36">
        <f>SUM(G98:J98)</f>
        <v>0</v>
      </c>
      <c r="G98" s="31"/>
      <c r="H98" s="31"/>
      <c r="I98" s="31"/>
      <c r="J98" s="31"/>
      <c r="K98" s="236"/>
      <c r="L98" s="236"/>
      <c r="M98" s="236"/>
      <c r="N98" s="236"/>
      <c r="O98" s="236"/>
    </row>
    <row r="99" spans="1:15" ht="18.75" customHeight="1">
      <c r="A99" s="274" t="s">
        <v>235</v>
      </c>
      <c r="B99" s="275"/>
      <c r="C99" s="275"/>
      <c r="D99" s="275"/>
      <c r="E99" s="275"/>
      <c r="F99" s="275"/>
      <c r="G99" s="275"/>
      <c r="H99" s="275"/>
      <c r="I99" s="275"/>
      <c r="J99" s="275"/>
      <c r="K99" s="275"/>
      <c r="L99" s="275"/>
      <c r="M99" s="275"/>
      <c r="N99" s="275"/>
      <c r="O99" s="275"/>
    </row>
    <row r="100" spans="1:15" ht="18.75" customHeight="1">
      <c r="A100" s="6" t="s">
        <v>236</v>
      </c>
      <c r="B100" s="7">
        <v>1300</v>
      </c>
      <c r="C100" s="36">
        <f t="shared" ref="C100:J100" si="13">C77</f>
        <v>-18579.919999999998</v>
      </c>
      <c r="D100" s="36">
        <f t="shared" si="13"/>
        <v>37244</v>
      </c>
      <c r="E100" s="36">
        <f t="shared" si="13"/>
        <v>27314.380000000005</v>
      </c>
      <c r="F100" s="36">
        <f t="shared" si="13"/>
        <v>2165.6199999999808</v>
      </c>
      <c r="G100" s="36">
        <f t="shared" si="13"/>
        <v>9196.7969999999914</v>
      </c>
      <c r="H100" s="36">
        <f t="shared" si="13"/>
        <v>-13950.89</v>
      </c>
      <c r="I100" s="36">
        <f t="shared" si="13"/>
        <v>-13997.68</v>
      </c>
      <c r="J100" s="36">
        <f t="shared" si="13"/>
        <v>910.18999999999869</v>
      </c>
      <c r="K100" s="279"/>
      <c r="L100" s="280"/>
      <c r="M100" s="280"/>
      <c r="N100" s="280"/>
      <c r="O100" s="281"/>
    </row>
    <row r="101" spans="1:15" ht="18.75" customHeight="1">
      <c r="A101" s="6" t="s">
        <v>237</v>
      </c>
      <c r="B101" s="7">
        <v>1301</v>
      </c>
      <c r="C101" s="36">
        <f t="shared" ref="C101:J101" si="14">C113</f>
        <v>10715</v>
      </c>
      <c r="D101" s="36">
        <f t="shared" si="14"/>
        <v>31920</v>
      </c>
      <c r="E101" s="36">
        <f t="shared" si="14"/>
        <v>32094.720000000001</v>
      </c>
      <c r="F101" s="36">
        <f t="shared" si="14"/>
        <v>32008</v>
      </c>
      <c r="G101" s="36">
        <f t="shared" si="14"/>
        <v>8002</v>
      </c>
      <c r="H101" s="36">
        <f t="shared" si="14"/>
        <v>8002</v>
      </c>
      <c r="I101" s="36">
        <f t="shared" si="14"/>
        <v>8002</v>
      </c>
      <c r="J101" s="36">
        <f t="shared" si="14"/>
        <v>8002</v>
      </c>
      <c r="K101" s="279"/>
      <c r="L101" s="280"/>
      <c r="M101" s="280"/>
      <c r="N101" s="280"/>
      <c r="O101" s="281"/>
    </row>
    <row r="102" spans="1:15" ht="18.75" customHeight="1">
      <c r="A102" s="6" t="s">
        <v>238</v>
      </c>
      <c r="B102" s="7">
        <v>1302</v>
      </c>
      <c r="C102" s="36">
        <f t="shared" ref="C102:J102" si="15">C67</f>
        <v>0</v>
      </c>
      <c r="D102" s="36">
        <f t="shared" si="15"/>
        <v>0</v>
      </c>
      <c r="E102" s="36">
        <f t="shared" si="15"/>
        <v>0</v>
      </c>
      <c r="F102" s="36">
        <f t="shared" si="15"/>
        <v>0</v>
      </c>
      <c r="G102" s="36">
        <f t="shared" si="15"/>
        <v>0</v>
      </c>
      <c r="H102" s="36">
        <f t="shared" si="15"/>
        <v>0</v>
      </c>
      <c r="I102" s="36">
        <f t="shared" si="15"/>
        <v>0</v>
      </c>
      <c r="J102" s="36">
        <f t="shared" si="15"/>
        <v>0</v>
      </c>
      <c r="K102" s="279"/>
      <c r="L102" s="280"/>
      <c r="M102" s="280"/>
      <c r="N102" s="280"/>
      <c r="O102" s="281"/>
    </row>
    <row r="103" spans="1:15" ht="18.75" customHeight="1">
      <c r="A103" s="6" t="s">
        <v>239</v>
      </c>
      <c r="B103" s="7">
        <v>1303</v>
      </c>
      <c r="C103" s="36" t="str">
        <f t="shared" ref="C103:J103" si="16">C71</f>
        <v>(    )</v>
      </c>
      <c r="D103" s="36" t="str">
        <f t="shared" si="16"/>
        <v>(    )</v>
      </c>
      <c r="E103" s="36" t="str">
        <f t="shared" si="16"/>
        <v>(    )</v>
      </c>
      <c r="F103" s="36">
        <f t="shared" si="16"/>
        <v>0</v>
      </c>
      <c r="G103" s="36" t="str">
        <f t="shared" si="16"/>
        <v>(    )</v>
      </c>
      <c r="H103" s="36" t="str">
        <f t="shared" si="16"/>
        <v>(    )</v>
      </c>
      <c r="I103" s="36" t="str">
        <f t="shared" si="16"/>
        <v>(    )</v>
      </c>
      <c r="J103" s="36" t="str">
        <f t="shared" si="16"/>
        <v>(    )</v>
      </c>
      <c r="K103" s="279"/>
      <c r="L103" s="280"/>
      <c r="M103" s="280"/>
      <c r="N103" s="280"/>
      <c r="O103" s="281"/>
    </row>
    <row r="104" spans="1:15" ht="18.75" customHeight="1">
      <c r="A104" s="6" t="s">
        <v>240</v>
      </c>
      <c r="B104" s="7">
        <v>1304</v>
      </c>
      <c r="C104" s="36">
        <f t="shared" ref="C104:J104" si="17">C68</f>
        <v>0</v>
      </c>
      <c r="D104" s="36">
        <f t="shared" si="17"/>
        <v>60931</v>
      </c>
      <c r="E104" s="36">
        <f t="shared" si="17"/>
        <v>51928</v>
      </c>
      <c r="F104" s="36">
        <f t="shared" si="17"/>
        <v>60931</v>
      </c>
      <c r="G104" s="36">
        <f t="shared" si="17"/>
        <v>15232.75</v>
      </c>
      <c r="H104" s="36">
        <f t="shared" si="17"/>
        <v>15232.75</v>
      </c>
      <c r="I104" s="36">
        <f t="shared" si="17"/>
        <v>15232.75</v>
      </c>
      <c r="J104" s="36">
        <f t="shared" si="17"/>
        <v>15232.75</v>
      </c>
      <c r="K104" s="279"/>
      <c r="L104" s="280"/>
      <c r="M104" s="280"/>
      <c r="N104" s="280"/>
      <c r="O104" s="281"/>
    </row>
    <row r="105" spans="1:15" ht="18.75" customHeight="1">
      <c r="A105" s="6" t="s">
        <v>241</v>
      </c>
      <c r="B105" s="7">
        <v>1305</v>
      </c>
      <c r="C105" s="36" t="str">
        <f t="shared" ref="C105:J105" si="18">C72</f>
        <v>(    )</v>
      </c>
      <c r="D105" s="36" t="str">
        <f t="shared" si="18"/>
        <v>(    )</v>
      </c>
      <c r="E105" s="36" t="str">
        <f t="shared" si="18"/>
        <v>(    )</v>
      </c>
      <c r="F105" s="36">
        <f t="shared" si="18"/>
        <v>0</v>
      </c>
      <c r="G105" s="36" t="str">
        <f t="shared" si="18"/>
        <v>(    )</v>
      </c>
      <c r="H105" s="36" t="str">
        <f t="shared" si="18"/>
        <v>(    )</v>
      </c>
      <c r="I105" s="36" t="str">
        <f t="shared" si="18"/>
        <v>(    )</v>
      </c>
      <c r="J105" s="36" t="str">
        <f t="shared" si="18"/>
        <v>(    )</v>
      </c>
      <c r="K105" s="279"/>
      <c r="L105" s="280"/>
      <c r="M105" s="280"/>
      <c r="N105" s="280"/>
      <c r="O105" s="281"/>
    </row>
    <row r="106" spans="1:15" ht="23.25" customHeight="1">
      <c r="A106" s="145" t="s">
        <v>49</v>
      </c>
      <c r="B106" s="9">
        <v>1310</v>
      </c>
      <c r="C106" s="44" t="e">
        <f>C100+C101-C102-C103-C104-C105</f>
        <v>#VALUE!</v>
      </c>
      <c r="D106" s="44" t="e">
        <f t="shared" ref="D106:J106" si="19">D100+D101-D102-D103-D104-D105</f>
        <v>#VALUE!</v>
      </c>
      <c r="E106" s="44" t="e">
        <f t="shared" si="19"/>
        <v>#VALUE!</v>
      </c>
      <c r="F106" s="44">
        <f t="shared" si="19"/>
        <v>-26757.380000000019</v>
      </c>
      <c r="G106" s="44" t="e">
        <f t="shared" si="19"/>
        <v>#VALUE!</v>
      </c>
      <c r="H106" s="44" t="e">
        <f t="shared" si="19"/>
        <v>#VALUE!</v>
      </c>
      <c r="I106" s="44" t="e">
        <f t="shared" si="19"/>
        <v>#VALUE!</v>
      </c>
      <c r="J106" s="44" t="e">
        <f t="shared" si="19"/>
        <v>#VALUE!</v>
      </c>
      <c r="K106" s="282"/>
      <c r="L106" s="283"/>
      <c r="M106" s="283"/>
      <c r="N106" s="283"/>
      <c r="O106" s="284"/>
    </row>
    <row r="107" spans="1:15" ht="18.75" customHeight="1">
      <c r="A107" s="276" t="s">
        <v>242</v>
      </c>
      <c r="B107" s="277"/>
      <c r="C107" s="277"/>
      <c r="D107" s="277"/>
      <c r="E107" s="277"/>
      <c r="F107" s="277"/>
      <c r="G107" s="277"/>
      <c r="H107" s="277"/>
      <c r="I107" s="277"/>
      <c r="J107" s="277"/>
      <c r="K107" s="277"/>
      <c r="L107" s="277"/>
      <c r="M107" s="277"/>
      <c r="N107" s="277"/>
      <c r="O107" s="278"/>
    </row>
    <row r="108" spans="1:15" ht="18.75" customHeight="1">
      <c r="A108" s="6" t="s">
        <v>243</v>
      </c>
      <c r="B108" s="7">
        <v>1400</v>
      </c>
      <c r="C108" s="31">
        <f>C109+C110</f>
        <v>41698.31</v>
      </c>
      <c r="D108" s="31">
        <v>45098</v>
      </c>
      <c r="E108" s="31">
        <f>E109+E110</f>
        <v>45253.009999999995</v>
      </c>
      <c r="F108" s="31">
        <f t="shared" ref="F108:J108" si="20">F109+F110</f>
        <v>67896</v>
      </c>
      <c r="G108" s="31">
        <f t="shared" si="20"/>
        <v>28664</v>
      </c>
      <c r="H108" s="31">
        <f t="shared" si="20"/>
        <v>6888</v>
      </c>
      <c r="I108" s="31">
        <f t="shared" si="20"/>
        <v>6856</v>
      </c>
      <c r="J108" s="31">
        <f t="shared" si="20"/>
        <v>25486</v>
      </c>
      <c r="K108" s="236"/>
      <c r="L108" s="236"/>
      <c r="M108" s="236"/>
      <c r="N108" s="236"/>
      <c r="O108" s="236"/>
    </row>
    <row r="109" spans="1:15" ht="18.75" customHeight="1">
      <c r="A109" s="6" t="s">
        <v>244</v>
      </c>
      <c r="B109" s="74">
        <v>1401</v>
      </c>
      <c r="C109" s="31">
        <v>9351</v>
      </c>
      <c r="D109" s="31">
        <v>6660</v>
      </c>
      <c r="E109" s="31">
        <v>6814.63</v>
      </c>
      <c r="F109" s="36">
        <v>26914</v>
      </c>
      <c r="G109" s="31">
        <v>6728</v>
      </c>
      <c r="H109" s="31">
        <f>G109</f>
        <v>6728</v>
      </c>
      <c r="I109" s="31">
        <f>H109</f>
        <v>6728</v>
      </c>
      <c r="J109" s="31">
        <f>I109</f>
        <v>6728</v>
      </c>
      <c r="K109" s="236"/>
      <c r="L109" s="236"/>
      <c r="M109" s="236"/>
      <c r="N109" s="236"/>
      <c r="O109" s="236"/>
    </row>
    <row r="110" spans="1:15" ht="18.75" customHeight="1">
      <c r="A110" s="6" t="s">
        <v>245</v>
      </c>
      <c r="B110" s="74">
        <v>1402</v>
      </c>
      <c r="C110" s="31">
        <f>22250.41+10096.9</f>
        <v>32347.309999999998</v>
      </c>
      <c r="D110" s="31">
        <v>38438</v>
      </c>
      <c r="E110" s="31">
        <v>38438.379999999997</v>
      </c>
      <c r="F110" s="36">
        <f>SUM(G110:J110)</f>
        <v>40982</v>
      </c>
      <c r="G110" s="31">
        <v>21936</v>
      </c>
      <c r="H110" s="31">
        <v>160</v>
      </c>
      <c r="I110" s="31">
        <v>128</v>
      </c>
      <c r="J110" s="31">
        <v>18758</v>
      </c>
      <c r="K110" s="236"/>
      <c r="L110" s="236"/>
      <c r="M110" s="236"/>
      <c r="N110" s="236"/>
      <c r="O110" s="236"/>
    </row>
    <row r="111" spans="1:15" ht="18.75" customHeight="1">
      <c r="A111" s="6" t="s">
        <v>115</v>
      </c>
      <c r="B111" s="75">
        <v>1410</v>
      </c>
      <c r="C111" s="31">
        <v>54582</v>
      </c>
      <c r="D111" s="31">
        <v>71582</v>
      </c>
      <c r="E111" s="31">
        <v>68509.740000000005</v>
      </c>
      <c r="F111" s="36">
        <f>G111+H111+I111+J111</f>
        <v>94896</v>
      </c>
      <c r="G111" s="31">
        <v>26749</v>
      </c>
      <c r="H111" s="31">
        <v>19773</v>
      </c>
      <c r="I111" s="31">
        <v>19773</v>
      </c>
      <c r="J111" s="31">
        <v>28601</v>
      </c>
      <c r="K111" s="236"/>
      <c r="L111" s="236"/>
      <c r="M111" s="236"/>
      <c r="N111" s="236"/>
      <c r="O111" s="236"/>
    </row>
    <row r="112" spans="1:15" ht="18.75" customHeight="1">
      <c r="A112" s="6" t="s">
        <v>169</v>
      </c>
      <c r="B112" s="75">
        <v>1420</v>
      </c>
      <c r="C112" s="31">
        <v>11609</v>
      </c>
      <c r="D112" s="31">
        <v>15748</v>
      </c>
      <c r="E112" s="31">
        <v>15072</v>
      </c>
      <c r="F112" s="36">
        <f t="shared" ref="F112:F115" si="21">SUM(G112:J112)</f>
        <v>20877</v>
      </c>
      <c r="G112" s="31">
        <v>5885</v>
      </c>
      <c r="H112" s="31">
        <v>4350</v>
      </c>
      <c r="I112" s="31">
        <v>4350</v>
      </c>
      <c r="J112" s="31">
        <v>6292</v>
      </c>
      <c r="K112" s="236"/>
      <c r="L112" s="236"/>
      <c r="M112" s="236"/>
      <c r="N112" s="236"/>
      <c r="O112" s="236"/>
    </row>
    <row r="113" spans="1:15" ht="18.75" customHeight="1">
      <c r="A113" s="6" t="s">
        <v>246</v>
      </c>
      <c r="B113" s="75">
        <v>1430</v>
      </c>
      <c r="C113" s="31">
        <v>10715</v>
      </c>
      <c r="D113" s="31">
        <v>31920</v>
      </c>
      <c r="E113" s="31">
        <v>32094.720000000001</v>
      </c>
      <c r="F113" s="36">
        <f t="shared" si="21"/>
        <v>32008</v>
      </c>
      <c r="G113" s="31">
        <v>8002</v>
      </c>
      <c r="H113" s="31">
        <v>8002</v>
      </c>
      <c r="I113" s="31">
        <v>8002</v>
      </c>
      <c r="J113" s="31">
        <v>8002</v>
      </c>
      <c r="K113" s="236"/>
      <c r="L113" s="236"/>
      <c r="M113" s="236"/>
      <c r="N113" s="236"/>
      <c r="O113" s="236"/>
    </row>
    <row r="114" spans="1:15" ht="18.75" customHeight="1">
      <c r="A114" s="6" t="s">
        <v>247</v>
      </c>
      <c r="B114" s="75">
        <v>1440</v>
      </c>
      <c r="C114" s="31">
        <v>49080</v>
      </c>
      <c r="D114" s="31">
        <v>30120</v>
      </c>
      <c r="E114" s="31">
        <v>30117.79</v>
      </c>
      <c r="F114" s="36">
        <f t="shared" si="21"/>
        <v>30216</v>
      </c>
      <c r="G114" s="31">
        <v>7554</v>
      </c>
      <c r="H114" s="31">
        <f>G114</f>
        <v>7554</v>
      </c>
      <c r="I114" s="31">
        <f>H114</f>
        <v>7554</v>
      </c>
      <c r="J114" s="31">
        <f>I114</f>
        <v>7554</v>
      </c>
      <c r="K114" s="236"/>
      <c r="L114" s="236"/>
      <c r="M114" s="236"/>
      <c r="N114" s="236"/>
      <c r="O114" s="236"/>
    </row>
    <row r="115" spans="1:15" ht="18.75" customHeight="1">
      <c r="A115" s="8" t="s">
        <v>157</v>
      </c>
      <c r="B115" s="76">
        <v>1450</v>
      </c>
      <c r="C115" s="44">
        <f>SUM(C108,C111:C114)</f>
        <v>167684.31</v>
      </c>
      <c r="D115" s="44">
        <f>SUM(D108,D111:D114)</f>
        <v>194468</v>
      </c>
      <c r="E115" s="44">
        <f>SUM(E108,E111:E114)</f>
        <v>191047.26</v>
      </c>
      <c r="F115" s="36">
        <f t="shared" si="21"/>
        <v>245891</v>
      </c>
      <c r="G115" s="44">
        <f>SUM(G108,G111:G114)</f>
        <v>76854</v>
      </c>
      <c r="H115" s="44">
        <f>SUM(H108,H111:H114)</f>
        <v>46567</v>
      </c>
      <c r="I115" s="44">
        <f>SUM(I108,I111:I114)</f>
        <v>46535</v>
      </c>
      <c r="J115" s="44">
        <f>SUM(J108,J111:J114)</f>
        <v>75935</v>
      </c>
      <c r="K115" s="236"/>
      <c r="L115" s="236"/>
      <c r="M115" s="236"/>
      <c r="N115" s="236"/>
      <c r="O115" s="236"/>
    </row>
    <row r="116" spans="1:15" s="5" customFormat="1" ht="18.75" customHeight="1">
      <c r="A116" s="111"/>
      <c r="B116" s="111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</row>
    <row r="117" spans="1:15" ht="18.75" customHeight="1">
      <c r="A117" s="105"/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</row>
    <row r="118" spans="1:15" ht="18.75" customHeight="1">
      <c r="A118" s="110" t="s">
        <v>426</v>
      </c>
      <c r="B118" s="105"/>
      <c r="C118" s="162"/>
      <c r="D118" s="162" t="s">
        <v>140</v>
      </c>
      <c r="E118" s="162"/>
      <c r="F118" s="105"/>
      <c r="G118" s="105"/>
      <c r="M118" s="105"/>
    </row>
    <row r="119" spans="1:15" ht="18.75" customHeight="1">
      <c r="A119" s="18" t="s">
        <v>248</v>
      </c>
      <c r="B119" s="105"/>
      <c r="C119" s="173"/>
      <c r="D119" s="173" t="s">
        <v>142</v>
      </c>
      <c r="E119" s="173"/>
      <c r="F119" s="105"/>
      <c r="G119" s="105"/>
      <c r="H119" s="296" t="s">
        <v>422</v>
      </c>
      <c r="I119" s="296"/>
      <c r="J119" s="296"/>
      <c r="K119" s="296"/>
      <c r="L119" s="296"/>
    </row>
    <row r="120" spans="1:15" ht="18.75" customHeight="1">
      <c r="A120" s="18"/>
      <c r="B120" s="105"/>
      <c r="C120" s="173"/>
      <c r="D120" s="173"/>
      <c r="E120" s="173"/>
    </row>
    <row r="121" spans="1:15">
      <c r="A121" s="18"/>
      <c r="B121" s="173"/>
      <c r="C121" s="173"/>
      <c r="D121" s="173"/>
      <c r="E121" s="173"/>
    </row>
    <row r="122" spans="1:15">
      <c r="A122" s="18"/>
      <c r="B122" s="173"/>
      <c r="C122" s="173"/>
      <c r="D122" s="173"/>
      <c r="E122" s="173"/>
    </row>
    <row r="123" spans="1:15">
      <c r="A123" s="18"/>
      <c r="B123" s="173"/>
      <c r="C123" s="173"/>
      <c r="D123" s="173"/>
      <c r="E123" s="173"/>
    </row>
    <row r="124" spans="1:15">
      <c r="A124" s="18"/>
      <c r="B124" s="173"/>
      <c r="C124" s="173"/>
      <c r="D124" s="173"/>
      <c r="E124" s="173"/>
    </row>
    <row r="125" spans="1:15">
      <c r="A125" s="18"/>
      <c r="B125" s="173"/>
      <c r="C125" s="173"/>
      <c r="D125" s="173"/>
      <c r="E125" s="173"/>
    </row>
    <row r="126" spans="1:15">
      <c r="A126" s="18"/>
      <c r="B126" s="173"/>
      <c r="C126" s="173"/>
      <c r="D126" s="173"/>
      <c r="E126" s="173"/>
    </row>
    <row r="127" spans="1:15">
      <c r="A127" s="18"/>
      <c r="B127" s="173"/>
      <c r="C127" s="173"/>
      <c r="D127" s="173"/>
      <c r="E127" s="173"/>
    </row>
    <row r="128" spans="1:15">
      <c r="A128" s="18"/>
      <c r="B128" s="173"/>
      <c r="C128" s="173"/>
      <c r="D128" s="173"/>
      <c r="E128" s="173"/>
    </row>
    <row r="129" spans="1:1">
      <c r="A129" s="18"/>
    </row>
    <row r="130" spans="1:1">
      <c r="A130" s="18"/>
    </row>
    <row r="131" spans="1:1">
      <c r="A131" s="18"/>
    </row>
    <row r="132" spans="1:1">
      <c r="A132" s="18"/>
    </row>
    <row r="133" spans="1:1">
      <c r="A133" s="18"/>
    </row>
    <row r="134" spans="1:1">
      <c r="A134" s="18"/>
    </row>
    <row r="135" spans="1:1">
      <c r="A135" s="18"/>
    </row>
    <row r="136" spans="1:1">
      <c r="A136" s="18"/>
    </row>
    <row r="137" spans="1:1">
      <c r="A137" s="18"/>
    </row>
    <row r="138" spans="1:1">
      <c r="A138" s="18"/>
    </row>
    <row r="139" spans="1:1">
      <c r="A139" s="18"/>
    </row>
    <row r="140" spans="1:1">
      <c r="A140" s="18"/>
    </row>
    <row r="141" spans="1:1">
      <c r="A141" s="18"/>
    </row>
    <row r="142" spans="1:1">
      <c r="A142" s="18"/>
    </row>
    <row r="143" spans="1:1">
      <c r="A143" s="18"/>
    </row>
    <row r="144" spans="1:1">
      <c r="A144" s="18"/>
    </row>
    <row r="145" spans="1:1">
      <c r="A145" s="18"/>
    </row>
    <row r="146" spans="1:1">
      <c r="A146" s="18"/>
    </row>
    <row r="147" spans="1:1">
      <c r="A147" s="18"/>
    </row>
    <row r="148" spans="1:1">
      <c r="A148" s="18"/>
    </row>
    <row r="149" spans="1:1">
      <c r="A149" s="18"/>
    </row>
    <row r="150" spans="1:1">
      <c r="A150" s="18"/>
    </row>
    <row r="151" spans="1:1">
      <c r="A151" s="18"/>
    </row>
    <row r="152" spans="1:1">
      <c r="A152" s="18"/>
    </row>
    <row r="153" spans="1:1">
      <c r="A153" s="18"/>
    </row>
    <row r="154" spans="1:1">
      <c r="A154" s="18"/>
    </row>
    <row r="155" spans="1:1">
      <c r="A155" s="18"/>
    </row>
    <row r="156" spans="1:1">
      <c r="A156" s="18"/>
    </row>
    <row r="157" spans="1:1">
      <c r="A157" s="18"/>
    </row>
    <row r="158" spans="1:1">
      <c r="A158" s="18"/>
    </row>
    <row r="159" spans="1:1">
      <c r="A159" s="18"/>
    </row>
    <row r="160" spans="1:1">
      <c r="A160" s="18"/>
    </row>
    <row r="161" spans="1:1">
      <c r="A161" s="18"/>
    </row>
    <row r="162" spans="1:1">
      <c r="A162" s="18"/>
    </row>
    <row r="163" spans="1:1">
      <c r="A163" s="18"/>
    </row>
    <row r="164" spans="1:1">
      <c r="A164" s="18"/>
    </row>
    <row r="165" spans="1:1">
      <c r="A165" s="18"/>
    </row>
    <row r="166" spans="1:1">
      <c r="A166" s="18"/>
    </row>
    <row r="167" spans="1:1">
      <c r="A167" s="18"/>
    </row>
    <row r="168" spans="1:1">
      <c r="A168" s="18"/>
    </row>
    <row r="169" spans="1:1">
      <c r="A169" s="18"/>
    </row>
    <row r="170" spans="1:1">
      <c r="A170" s="18"/>
    </row>
    <row r="171" spans="1:1">
      <c r="A171" s="18"/>
    </row>
    <row r="172" spans="1:1">
      <c r="A172" s="18"/>
    </row>
    <row r="173" spans="1:1">
      <c r="A173" s="18"/>
    </row>
    <row r="174" spans="1:1">
      <c r="A174" s="18"/>
    </row>
    <row r="175" spans="1:1">
      <c r="A175" s="18"/>
    </row>
    <row r="176" spans="1:1">
      <c r="A176" s="18"/>
    </row>
    <row r="177" spans="1:1">
      <c r="A177" s="18"/>
    </row>
    <row r="178" spans="1:1">
      <c r="A178" s="18"/>
    </row>
    <row r="179" spans="1:1">
      <c r="A179" s="18"/>
    </row>
    <row r="180" spans="1:1">
      <c r="A180" s="18"/>
    </row>
    <row r="181" spans="1:1">
      <c r="A181" s="18"/>
    </row>
    <row r="182" spans="1:1">
      <c r="A182" s="18"/>
    </row>
    <row r="183" spans="1:1">
      <c r="A183" s="18"/>
    </row>
    <row r="184" spans="1:1">
      <c r="A184" s="18"/>
    </row>
    <row r="185" spans="1:1">
      <c r="A185" s="18"/>
    </row>
    <row r="186" spans="1:1">
      <c r="A186" s="18"/>
    </row>
    <row r="187" spans="1:1">
      <c r="A187" s="18"/>
    </row>
    <row r="188" spans="1:1">
      <c r="A188" s="18"/>
    </row>
    <row r="189" spans="1:1">
      <c r="A189" s="18"/>
    </row>
    <row r="190" spans="1:1">
      <c r="A190" s="18"/>
    </row>
    <row r="191" spans="1:1">
      <c r="A191" s="18"/>
    </row>
    <row r="192" spans="1:1">
      <c r="A192" s="18"/>
    </row>
    <row r="193" spans="1:1">
      <c r="A193" s="18"/>
    </row>
    <row r="194" spans="1:1">
      <c r="A194" s="18"/>
    </row>
    <row r="195" spans="1:1">
      <c r="A195" s="18"/>
    </row>
    <row r="196" spans="1:1">
      <c r="A196" s="18"/>
    </row>
    <row r="197" spans="1:1">
      <c r="A197" s="18"/>
    </row>
    <row r="198" spans="1:1">
      <c r="A198" s="18"/>
    </row>
    <row r="199" spans="1:1">
      <c r="A199" s="18"/>
    </row>
    <row r="200" spans="1:1">
      <c r="A200" s="18"/>
    </row>
    <row r="201" spans="1:1">
      <c r="A201" s="18"/>
    </row>
    <row r="202" spans="1:1">
      <c r="A202" s="18"/>
    </row>
    <row r="203" spans="1:1">
      <c r="A203" s="18"/>
    </row>
    <row r="204" spans="1:1">
      <c r="A204" s="18"/>
    </row>
    <row r="205" spans="1:1">
      <c r="A205" s="18"/>
    </row>
    <row r="206" spans="1:1">
      <c r="A206" s="18"/>
    </row>
    <row r="207" spans="1:1">
      <c r="A207" s="18"/>
    </row>
    <row r="208" spans="1:1">
      <c r="A208" s="18"/>
    </row>
    <row r="209" spans="1:1">
      <c r="A209" s="18"/>
    </row>
    <row r="210" spans="1:1">
      <c r="A210" s="18"/>
    </row>
    <row r="211" spans="1:1">
      <c r="A211" s="18"/>
    </row>
    <row r="212" spans="1:1">
      <c r="A212" s="18"/>
    </row>
    <row r="213" spans="1:1">
      <c r="A213" s="18"/>
    </row>
    <row r="214" spans="1:1">
      <c r="A214" s="18"/>
    </row>
    <row r="215" spans="1:1">
      <c r="A215" s="18"/>
    </row>
    <row r="216" spans="1:1">
      <c r="A216" s="18"/>
    </row>
    <row r="217" spans="1:1">
      <c r="A217" s="18"/>
    </row>
    <row r="218" spans="1:1">
      <c r="A218" s="18"/>
    </row>
    <row r="219" spans="1:1">
      <c r="A219" s="18"/>
    </row>
    <row r="220" spans="1:1">
      <c r="A220" s="18"/>
    </row>
    <row r="221" spans="1:1">
      <c r="A221" s="18"/>
    </row>
    <row r="222" spans="1:1">
      <c r="A222" s="18"/>
    </row>
    <row r="223" spans="1:1">
      <c r="A223" s="18"/>
    </row>
    <row r="224" spans="1:1">
      <c r="A224" s="18"/>
    </row>
    <row r="225" spans="1:1">
      <c r="A225" s="18"/>
    </row>
    <row r="226" spans="1:1">
      <c r="A226" s="18"/>
    </row>
    <row r="227" spans="1:1">
      <c r="A227" s="18"/>
    </row>
    <row r="228" spans="1:1">
      <c r="A228" s="18"/>
    </row>
    <row r="229" spans="1:1">
      <c r="A229" s="18"/>
    </row>
    <row r="230" spans="1:1">
      <c r="A230" s="18"/>
    </row>
    <row r="231" spans="1:1">
      <c r="A231" s="18"/>
    </row>
    <row r="232" spans="1:1">
      <c r="A232" s="18"/>
    </row>
    <row r="233" spans="1:1">
      <c r="A233" s="18"/>
    </row>
    <row r="234" spans="1:1">
      <c r="A234" s="18"/>
    </row>
    <row r="235" spans="1:1">
      <c r="A235" s="18"/>
    </row>
    <row r="236" spans="1:1">
      <c r="A236" s="18"/>
    </row>
    <row r="237" spans="1:1">
      <c r="A237" s="18"/>
    </row>
    <row r="238" spans="1:1">
      <c r="A238" s="18"/>
    </row>
    <row r="239" spans="1:1">
      <c r="A239" s="18"/>
    </row>
    <row r="240" spans="1:1">
      <c r="A240" s="18"/>
    </row>
    <row r="241" spans="1:1">
      <c r="A241" s="18"/>
    </row>
    <row r="242" spans="1:1">
      <c r="A242" s="18"/>
    </row>
    <row r="243" spans="1:1">
      <c r="A243" s="18"/>
    </row>
    <row r="244" spans="1:1">
      <c r="A244" s="18"/>
    </row>
    <row r="245" spans="1:1">
      <c r="A245" s="18"/>
    </row>
    <row r="246" spans="1:1">
      <c r="A246" s="18"/>
    </row>
    <row r="247" spans="1:1">
      <c r="A247" s="18"/>
    </row>
    <row r="248" spans="1:1">
      <c r="A248" s="18"/>
    </row>
    <row r="249" spans="1:1">
      <c r="A249" s="18"/>
    </row>
    <row r="250" spans="1:1">
      <c r="A250" s="18"/>
    </row>
    <row r="251" spans="1:1">
      <c r="A251" s="18"/>
    </row>
    <row r="252" spans="1:1">
      <c r="A252" s="18"/>
    </row>
    <row r="253" spans="1:1">
      <c r="A253" s="18"/>
    </row>
    <row r="254" spans="1:1">
      <c r="A254" s="18"/>
    </row>
    <row r="255" spans="1:1">
      <c r="A255" s="18"/>
    </row>
    <row r="256" spans="1:1">
      <c r="A256" s="18"/>
    </row>
    <row r="257" spans="1:1">
      <c r="A257" s="18"/>
    </row>
    <row r="258" spans="1:1">
      <c r="A258" s="18"/>
    </row>
    <row r="259" spans="1:1">
      <c r="A259" s="18"/>
    </row>
    <row r="260" spans="1:1">
      <c r="A260" s="18"/>
    </row>
    <row r="261" spans="1:1">
      <c r="A261" s="18"/>
    </row>
    <row r="262" spans="1:1">
      <c r="A262" s="18"/>
    </row>
    <row r="263" spans="1:1">
      <c r="A263" s="18"/>
    </row>
    <row r="264" spans="1:1">
      <c r="A264" s="18"/>
    </row>
    <row r="265" spans="1:1">
      <c r="A265" s="18"/>
    </row>
    <row r="266" spans="1:1">
      <c r="A266" s="18"/>
    </row>
    <row r="267" spans="1:1">
      <c r="A267" s="18"/>
    </row>
  </sheetData>
  <mergeCells count="119">
    <mergeCell ref="H119:L119"/>
    <mergeCell ref="A3:O3"/>
    <mergeCell ref="B5:E5"/>
    <mergeCell ref="F5:O5"/>
    <mergeCell ref="A9:J9"/>
    <mergeCell ref="K30:O30"/>
    <mergeCell ref="K31:O31"/>
    <mergeCell ref="J11:L11"/>
    <mergeCell ref="A11:A12"/>
    <mergeCell ref="K33:O33"/>
    <mergeCell ref="K34:O34"/>
    <mergeCell ref="K35:O35"/>
    <mergeCell ref="K36:O36"/>
    <mergeCell ref="K37:O37"/>
    <mergeCell ref="K38:O38"/>
    <mergeCell ref="K39:O39"/>
    <mergeCell ref="K40:O40"/>
    <mergeCell ref="K41:O41"/>
    <mergeCell ref="K42:O42"/>
    <mergeCell ref="K43:O43"/>
    <mergeCell ref="K44:O44"/>
    <mergeCell ref="K45:O45"/>
    <mergeCell ref="K46:O46"/>
    <mergeCell ref="K47:O47"/>
    <mergeCell ref="A1:N1"/>
    <mergeCell ref="B6:E6"/>
    <mergeCell ref="F6:O6"/>
    <mergeCell ref="B7:E7"/>
    <mergeCell ref="F7:O7"/>
    <mergeCell ref="K29:O29"/>
    <mergeCell ref="A18:K18"/>
    <mergeCell ref="D11:F11"/>
    <mergeCell ref="M11:O11"/>
    <mergeCell ref="G11:I11"/>
    <mergeCell ref="K23:O23"/>
    <mergeCell ref="K24:O24"/>
    <mergeCell ref="K25:O25"/>
    <mergeCell ref="K26:O26"/>
    <mergeCell ref="K27:O27"/>
    <mergeCell ref="K28:O28"/>
    <mergeCell ref="F20:F21"/>
    <mergeCell ref="G20:J20"/>
    <mergeCell ref="K20:O21"/>
    <mergeCell ref="K22:O22"/>
    <mergeCell ref="B11:C11"/>
    <mergeCell ref="K48:O48"/>
    <mergeCell ref="K49:O49"/>
    <mergeCell ref="K50:O50"/>
    <mergeCell ref="K51:O51"/>
    <mergeCell ref="K52:O52"/>
    <mergeCell ref="K53:O53"/>
    <mergeCell ref="K54:O54"/>
    <mergeCell ref="K55:O55"/>
    <mergeCell ref="K56:O56"/>
    <mergeCell ref="K57:O57"/>
    <mergeCell ref="K58:O58"/>
    <mergeCell ref="K59:O59"/>
    <mergeCell ref="K60:O60"/>
    <mergeCell ref="K61:O61"/>
    <mergeCell ref="K62:O62"/>
    <mergeCell ref="K64:O64"/>
    <mergeCell ref="K63:O63"/>
    <mergeCell ref="K65:O65"/>
    <mergeCell ref="K66:O66"/>
    <mergeCell ref="K67:O67"/>
    <mergeCell ref="K68:O68"/>
    <mergeCell ref="K69:O69"/>
    <mergeCell ref="K70:O70"/>
    <mergeCell ref="K71:O71"/>
    <mergeCell ref="K72:O72"/>
    <mergeCell ref="K73:O73"/>
    <mergeCell ref="K74:O74"/>
    <mergeCell ref="K75:O75"/>
    <mergeCell ref="K76:O76"/>
    <mergeCell ref="K77:O77"/>
    <mergeCell ref="K78:O78"/>
    <mergeCell ref="K79:O79"/>
    <mergeCell ref="K80:O80"/>
    <mergeCell ref="K81:O81"/>
    <mergeCell ref="K82:O82"/>
    <mergeCell ref="K84:O84"/>
    <mergeCell ref="K85:O85"/>
    <mergeCell ref="K86:O86"/>
    <mergeCell ref="K95:O95"/>
    <mergeCell ref="K97:O97"/>
    <mergeCell ref="K98:O98"/>
    <mergeCell ref="K87:O87"/>
    <mergeCell ref="K88:O88"/>
    <mergeCell ref="K89:O89"/>
    <mergeCell ref="K90:O90"/>
    <mergeCell ref="K91:O91"/>
    <mergeCell ref="K92:O92"/>
    <mergeCell ref="K93:O93"/>
    <mergeCell ref="K94:O94"/>
    <mergeCell ref="K96:O96"/>
    <mergeCell ref="K114:O114"/>
    <mergeCell ref="K115:O115"/>
    <mergeCell ref="K32:O32"/>
    <mergeCell ref="A20:A21"/>
    <mergeCell ref="B20:B21"/>
    <mergeCell ref="C20:C21"/>
    <mergeCell ref="D20:D21"/>
    <mergeCell ref="E20:E21"/>
    <mergeCell ref="K112:O112"/>
    <mergeCell ref="K113:O113"/>
    <mergeCell ref="A99:O99"/>
    <mergeCell ref="A107:O107"/>
    <mergeCell ref="K100:O100"/>
    <mergeCell ref="K101:O101"/>
    <mergeCell ref="K102:O102"/>
    <mergeCell ref="K103:O103"/>
    <mergeCell ref="K104:O104"/>
    <mergeCell ref="K105:O105"/>
    <mergeCell ref="K108:O108"/>
    <mergeCell ref="K109:O109"/>
    <mergeCell ref="K110:O110"/>
    <mergeCell ref="K111:O111"/>
    <mergeCell ref="K106:O106"/>
    <mergeCell ref="K83:O83"/>
  </mergeCells>
  <phoneticPr fontId="3" type="noConversion"/>
  <pageMargins left="0.98425196850393704" right="0.19685039370078741" top="0.78740157480314965" bottom="0.78740157480314965" header="0.51181102362204722" footer="0.39370078740157483"/>
  <pageSetup paperSize="9" scale="37" fitToHeight="0" orientation="landscape" r:id="rId1"/>
  <headerFooter alignWithMargins="0">
    <oddHeader xml:space="preserve">&amp;C
&amp;RПродовження додатка 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1"/>
  <sheetViews>
    <sheetView view="pageBreakPreview" zoomScale="52" zoomScaleNormal="73" zoomScaleSheetLayoutView="52" workbookViewId="0">
      <selection activeCell="J22" sqref="J22"/>
    </sheetView>
  </sheetViews>
  <sheetFormatPr defaultRowHeight="13.2"/>
  <cols>
    <col min="1" max="1" width="86.44140625" customWidth="1"/>
    <col min="2" max="3" width="15.109375" customWidth="1"/>
    <col min="4" max="4" width="25.88671875" customWidth="1"/>
    <col min="5" max="5" width="14" customWidth="1"/>
    <col min="6" max="13" width="16.44140625" customWidth="1"/>
    <col min="14" max="14" width="4.109375" customWidth="1"/>
  </cols>
  <sheetData>
    <row r="1" spans="1:13" ht="3.75" customHeight="1"/>
    <row r="2" spans="1:13" ht="27.75" customHeight="1">
      <c r="A2" s="324" t="s">
        <v>249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</row>
    <row r="3" spans="1:13" ht="13.65" customHeight="1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</row>
    <row r="4" spans="1:13" ht="41.25" customHeight="1">
      <c r="A4" s="327" t="s">
        <v>34</v>
      </c>
      <c r="B4" s="328"/>
      <c r="C4" s="328"/>
      <c r="D4" s="329"/>
      <c r="E4" s="325" t="s">
        <v>35</v>
      </c>
      <c r="F4" s="325" t="s">
        <v>530</v>
      </c>
      <c r="G4" s="325" t="s">
        <v>531</v>
      </c>
      <c r="H4" s="326" t="s">
        <v>38</v>
      </c>
      <c r="I4" s="223" t="s">
        <v>532</v>
      </c>
      <c r="J4" s="223" t="s">
        <v>159</v>
      </c>
      <c r="K4" s="223"/>
      <c r="L4" s="223"/>
      <c r="M4" s="223"/>
    </row>
    <row r="5" spans="1:13" ht="41.25" customHeight="1">
      <c r="A5" s="330"/>
      <c r="B5" s="331"/>
      <c r="C5" s="331"/>
      <c r="D5" s="332"/>
      <c r="E5" s="325"/>
      <c r="F5" s="325"/>
      <c r="G5" s="325"/>
      <c r="H5" s="326"/>
      <c r="I5" s="223"/>
      <c r="J5" s="170" t="s">
        <v>161</v>
      </c>
      <c r="K5" s="170" t="s">
        <v>162</v>
      </c>
      <c r="L5" s="170" t="s">
        <v>163</v>
      </c>
      <c r="M5" s="170" t="s">
        <v>164</v>
      </c>
    </row>
    <row r="6" spans="1:13" ht="18">
      <c r="A6" s="318">
        <v>1</v>
      </c>
      <c r="B6" s="319"/>
      <c r="C6" s="319"/>
      <c r="D6" s="320"/>
      <c r="E6" s="169">
        <v>2</v>
      </c>
      <c r="F6" s="169">
        <v>3</v>
      </c>
      <c r="G6" s="169">
        <v>4</v>
      </c>
      <c r="H6" s="169">
        <v>5</v>
      </c>
      <c r="I6" s="169">
        <v>6</v>
      </c>
      <c r="J6" s="169">
        <v>7</v>
      </c>
      <c r="K6" s="169">
        <v>8</v>
      </c>
      <c r="L6" s="169">
        <v>9</v>
      </c>
      <c r="M6" s="169">
        <v>10</v>
      </c>
    </row>
    <row r="7" spans="1:13" ht="18.75" customHeight="1">
      <c r="A7" s="308" t="s">
        <v>252</v>
      </c>
      <c r="B7" s="308"/>
      <c r="C7" s="308"/>
      <c r="D7" s="308"/>
      <c r="E7" s="308"/>
      <c r="F7" s="308"/>
      <c r="G7" s="308"/>
      <c r="H7" s="308"/>
      <c r="I7" s="308"/>
      <c r="J7" s="308"/>
      <c r="K7" s="308"/>
      <c r="L7" s="308"/>
      <c r="M7" s="308"/>
    </row>
    <row r="8" spans="1:13" s="70" customFormat="1" ht="18.75" customHeight="1">
      <c r="A8" s="321" t="s">
        <v>51</v>
      </c>
      <c r="B8" s="322"/>
      <c r="C8" s="322"/>
      <c r="D8" s="323"/>
      <c r="E8" s="9">
        <v>1200</v>
      </c>
      <c r="F8" s="44">
        <v>-7100.7</v>
      </c>
      <c r="G8" s="44">
        <v>37244</v>
      </c>
      <c r="H8" s="44">
        <v>27314</v>
      </c>
      <c r="I8" s="44">
        <v>-7243</v>
      </c>
      <c r="J8" s="44">
        <v>17201</v>
      </c>
      <c r="K8" s="44">
        <v>1262</v>
      </c>
      <c r="L8" s="44">
        <v>1294</v>
      </c>
      <c r="M8" s="44">
        <v>17487</v>
      </c>
    </row>
    <row r="9" spans="1:13" s="70" customFormat="1" ht="18.75" customHeight="1">
      <c r="A9" s="305" t="s">
        <v>253</v>
      </c>
      <c r="B9" s="306"/>
      <c r="C9" s="306"/>
      <c r="D9" s="307"/>
      <c r="E9" s="149">
        <v>2000</v>
      </c>
      <c r="F9" s="43"/>
      <c r="G9" s="43"/>
      <c r="H9" s="43"/>
      <c r="I9" s="43"/>
      <c r="J9" s="43"/>
      <c r="K9" s="43"/>
      <c r="L9" s="43"/>
      <c r="M9" s="43"/>
    </row>
    <row r="10" spans="1:13" s="95" customFormat="1" ht="21.75" customHeight="1">
      <c r="A10" s="315" t="s">
        <v>254</v>
      </c>
      <c r="B10" s="316"/>
      <c r="C10" s="316"/>
      <c r="D10" s="317"/>
      <c r="E10" s="151">
        <v>2005</v>
      </c>
      <c r="F10" s="31" t="s">
        <v>166</v>
      </c>
      <c r="G10" s="31" t="s">
        <v>166</v>
      </c>
      <c r="H10" s="31" t="s">
        <v>166</v>
      </c>
      <c r="I10" s="36">
        <f t="shared" ref="I10:I47" si="0">SUM(J10:M10)</f>
        <v>0</v>
      </c>
      <c r="J10" s="31" t="s">
        <v>166</v>
      </c>
      <c r="K10" s="31" t="s">
        <v>166</v>
      </c>
      <c r="L10" s="31" t="s">
        <v>166</v>
      </c>
      <c r="M10" s="31" t="s">
        <v>166</v>
      </c>
    </row>
    <row r="11" spans="1:13" s="70" customFormat="1" ht="39.75" customHeight="1">
      <c r="A11" s="312" t="s">
        <v>255</v>
      </c>
      <c r="B11" s="313"/>
      <c r="C11" s="313"/>
      <c r="D11" s="314"/>
      <c r="E11" s="149">
        <v>2009</v>
      </c>
      <c r="F11" s="44">
        <f>SUM(F9:F10)</f>
        <v>0</v>
      </c>
      <c r="G11" s="44">
        <f t="shared" ref="G11:M11" si="1">SUM(G9:G10)</f>
        <v>0</v>
      </c>
      <c r="H11" s="44">
        <f t="shared" si="1"/>
        <v>0</v>
      </c>
      <c r="I11" s="44">
        <f t="shared" si="1"/>
        <v>0</v>
      </c>
      <c r="J11" s="44">
        <f t="shared" si="1"/>
        <v>0</v>
      </c>
      <c r="K11" s="44">
        <f t="shared" si="1"/>
        <v>0</v>
      </c>
      <c r="L11" s="44">
        <f t="shared" si="1"/>
        <v>0</v>
      </c>
      <c r="M11" s="44">
        <f t="shared" si="1"/>
        <v>0</v>
      </c>
    </row>
    <row r="12" spans="1:13" s="70" customFormat="1" ht="18.75" customHeight="1">
      <c r="A12" s="305" t="s">
        <v>256</v>
      </c>
      <c r="B12" s="306"/>
      <c r="C12" s="306"/>
      <c r="D12" s="307"/>
      <c r="E12" s="149">
        <v>2010</v>
      </c>
      <c r="F12" s="46">
        <f>SUM(F13:F14)</f>
        <v>0</v>
      </c>
      <c r="G12" s="46">
        <f>SUM(G13:G14)</f>
        <v>0</v>
      </c>
      <c r="H12" s="46">
        <f>SUM(H13:H14)</f>
        <v>0</v>
      </c>
      <c r="I12" s="46">
        <f t="shared" si="0"/>
        <v>0</v>
      </c>
      <c r="J12" s="46">
        <f>SUM(J13:J14)</f>
        <v>0</v>
      </c>
      <c r="K12" s="46">
        <f>SUM(K13:K14)</f>
        <v>0</v>
      </c>
      <c r="L12" s="46">
        <f>SUM(L13:L14)</f>
        <v>0</v>
      </c>
      <c r="M12" s="46">
        <f>SUM(M13:M14)</f>
        <v>0</v>
      </c>
    </row>
    <row r="13" spans="1:13" ht="18.75" customHeight="1">
      <c r="A13" s="309" t="s">
        <v>257</v>
      </c>
      <c r="B13" s="310"/>
      <c r="C13" s="310"/>
      <c r="D13" s="311"/>
      <c r="E13" s="151">
        <v>2011</v>
      </c>
      <c r="F13" s="31" t="s">
        <v>166</v>
      </c>
      <c r="G13" s="31" t="s">
        <v>166</v>
      </c>
      <c r="H13" s="31" t="s">
        <v>166</v>
      </c>
      <c r="I13" s="36">
        <f t="shared" si="0"/>
        <v>0</v>
      </c>
      <c r="J13" s="31" t="s">
        <v>166</v>
      </c>
      <c r="K13" s="31" t="s">
        <v>166</v>
      </c>
      <c r="L13" s="31" t="s">
        <v>166</v>
      </c>
      <c r="M13" s="31" t="s">
        <v>166</v>
      </c>
    </row>
    <row r="14" spans="1:13" ht="40.65" customHeight="1">
      <c r="A14" s="309" t="s">
        <v>258</v>
      </c>
      <c r="B14" s="310"/>
      <c r="C14" s="310"/>
      <c r="D14" s="311"/>
      <c r="E14" s="151">
        <v>2012</v>
      </c>
      <c r="F14" s="31" t="s">
        <v>166</v>
      </c>
      <c r="G14" s="31" t="s">
        <v>166</v>
      </c>
      <c r="H14" s="31" t="s">
        <v>166</v>
      </c>
      <c r="I14" s="36">
        <f t="shared" si="0"/>
        <v>0</v>
      </c>
      <c r="J14" s="31" t="s">
        <v>166</v>
      </c>
      <c r="K14" s="31" t="s">
        <v>166</v>
      </c>
      <c r="L14" s="31" t="s">
        <v>166</v>
      </c>
      <c r="M14" s="31" t="s">
        <v>166</v>
      </c>
    </row>
    <row r="15" spans="1:13" ht="18.75" customHeight="1">
      <c r="A15" s="309" t="s">
        <v>259</v>
      </c>
      <c r="B15" s="310"/>
      <c r="C15" s="310"/>
      <c r="D15" s="311"/>
      <c r="E15" s="151" t="s">
        <v>260</v>
      </c>
      <c r="F15" s="31" t="s">
        <v>166</v>
      </c>
      <c r="G15" s="31" t="s">
        <v>166</v>
      </c>
      <c r="H15" s="31" t="s">
        <v>166</v>
      </c>
      <c r="I15" s="36">
        <f t="shared" si="0"/>
        <v>0</v>
      </c>
      <c r="J15" s="31" t="s">
        <v>166</v>
      </c>
      <c r="K15" s="31" t="s">
        <v>166</v>
      </c>
      <c r="L15" s="31" t="s">
        <v>166</v>
      </c>
      <c r="M15" s="31" t="s">
        <v>166</v>
      </c>
    </row>
    <row r="16" spans="1:13" ht="18.75" customHeight="1">
      <c r="A16" s="309" t="s">
        <v>261</v>
      </c>
      <c r="B16" s="310"/>
      <c r="C16" s="310"/>
      <c r="D16" s="311"/>
      <c r="E16" s="151">
        <v>2020</v>
      </c>
      <c r="F16" s="31"/>
      <c r="G16" s="31"/>
      <c r="H16" s="31"/>
      <c r="I16" s="36">
        <f t="shared" si="0"/>
        <v>0</v>
      </c>
      <c r="J16" s="31"/>
      <c r="K16" s="31"/>
      <c r="L16" s="31"/>
      <c r="M16" s="31"/>
    </row>
    <row r="17" spans="1:13" ht="18.75" customHeight="1">
      <c r="A17" s="300" t="s">
        <v>262</v>
      </c>
      <c r="B17" s="301"/>
      <c r="C17" s="301"/>
      <c r="D17" s="302"/>
      <c r="E17" s="151">
        <v>2030</v>
      </c>
      <c r="F17" s="31" t="s">
        <v>166</v>
      </c>
      <c r="G17" s="31" t="s">
        <v>166</v>
      </c>
      <c r="H17" s="31" t="s">
        <v>166</v>
      </c>
      <c r="I17" s="36">
        <f t="shared" si="0"/>
        <v>0</v>
      </c>
      <c r="J17" s="31" t="s">
        <v>166</v>
      </c>
      <c r="K17" s="31" t="s">
        <v>166</v>
      </c>
      <c r="L17" s="31" t="s">
        <v>166</v>
      </c>
      <c r="M17" s="31" t="s">
        <v>166</v>
      </c>
    </row>
    <row r="18" spans="1:13" ht="18.75" customHeight="1">
      <c r="A18" s="300" t="s">
        <v>263</v>
      </c>
      <c r="B18" s="301"/>
      <c r="C18" s="301"/>
      <c r="D18" s="302"/>
      <c r="E18" s="151">
        <v>2031</v>
      </c>
      <c r="F18" s="31" t="s">
        <v>166</v>
      </c>
      <c r="G18" s="31" t="s">
        <v>166</v>
      </c>
      <c r="H18" s="31" t="s">
        <v>166</v>
      </c>
      <c r="I18" s="36">
        <f t="shared" si="0"/>
        <v>0</v>
      </c>
      <c r="J18" s="31" t="s">
        <v>166</v>
      </c>
      <c r="K18" s="31" t="s">
        <v>166</v>
      </c>
      <c r="L18" s="31" t="s">
        <v>166</v>
      </c>
      <c r="M18" s="31" t="s">
        <v>166</v>
      </c>
    </row>
    <row r="19" spans="1:13" ht="18.75" customHeight="1">
      <c r="A19" s="300" t="s">
        <v>264</v>
      </c>
      <c r="B19" s="301"/>
      <c r="C19" s="301"/>
      <c r="D19" s="302"/>
      <c r="E19" s="151">
        <v>2040</v>
      </c>
      <c r="F19" s="31" t="s">
        <v>166</v>
      </c>
      <c r="G19" s="31" t="s">
        <v>166</v>
      </c>
      <c r="H19" s="31" t="s">
        <v>166</v>
      </c>
      <c r="I19" s="36">
        <f t="shared" si="0"/>
        <v>0</v>
      </c>
      <c r="J19" s="31" t="s">
        <v>166</v>
      </c>
      <c r="K19" s="31" t="s">
        <v>166</v>
      </c>
      <c r="L19" s="31" t="s">
        <v>166</v>
      </c>
      <c r="M19" s="31" t="s">
        <v>166</v>
      </c>
    </row>
    <row r="20" spans="1:13" ht="18.75" customHeight="1">
      <c r="A20" s="300" t="s">
        <v>265</v>
      </c>
      <c r="B20" s="301"/>
      <c r="C20" s="301"/>
      <c r="D20" s="302"/>
      <c r="E20" s="151">
        <v>2050</v>
      </c>
      <c r="F20" s="31" t="s">
        <v>166</v>
      </c>
      <c r="G20" s="31" t="s">
        <v>166</v>
      </c>
      <c r="H20" s="31" t="s">
        <v>166</v>
      </c>
      <c r="I20" s="36">
        <f t="shared" si="0"/>
        <v>0</v>
      </c>
      <c r="J20" s="31" t="s">
        <v>166</v>
      </c>
      <c r="K20" s="31" t="s">
        <v>166</v>
      </c>
      <c r="L20" s="31" t="s">
        <v>166</v>
      </c>
      <c r="M20" s="31" t="s">
        <v>166</v>
      </c>
    </row>
    <row r="21" spans="1:13" ht="18.75" customHeight="1">
      <c r="A21" s="300" t="s">
        <v>266</v>
      </c>
      <c r="B21" s="301"/>
      <c r="C21" s="301"/>
      <c r="D21" s="302"/>
      <c r="E21" s="151">
        <v>2060</v>
      </c>
      <c r="F21" s="31" t="s">
        <v>166</v>
      </c>
      <c r="G21" s="31" t="s">
        <v>166</v>
      </c>
      <c r="H21" s="31" t="s">
        <v>166</v>
      </c>
      <c r="I21" s="36">
        <f t="shared" si="0"/>
        <v>0</v>
      </c>
      <c r="J21" s="31" t="s">
        <v>166</v>
      </c>
      <c r="K21" s="31" t="s">
        <v>166</v>
      </c>
      <c r="L21" s="31" t="s">
        <v>166</v>
      </c>
      <c r="M21" s="31" t="s">
        <v>166</v>
      </c>
    </row>
    <row r="22" spans="1:13" s="70" customFormat="1" ht="24.75" customHeight="1">
      <c r="A22" s="305" t="s">
        <v>267</v>
      </c>
      <c r="B22" s="306"/>
      <c r="C22" s="306"/>
      <c r="D22" s="307"/>
      <c r="E22" s="149">
        <v>2070</v>
      </c>
      <c r="F22" s="44">
        <f t="shared" ref="F22:M22" si="2">SUM(F8,F11:F12,F16:F17,F19:F21)</f>
        <v>-7100.7</v>
      </c>
      <c r="G22" s="44">
        <f t="shared" si="2"/>
        <v>37244</v>
      </c>
      <c r="H22" s="44">
        <f t="shared" si="2"/>
        <v>27314</v>
      </c>
      <c r="I22" s="44">
        <v>-7243</v>
      </c>
      <c r="J22" s="44">
        <f t="shared" si="2"/>
        <v>17201</v>
      </c>
      <c r="K22" s="44">
        <f t="shared" si="2"/>
        <v>1262</v>
      </c>
      <c r="L22" s="44">
        <f t="shared" si="2"/>
        <v>1294</v>
      </c>
      <c r="M22" s="44">
        <f t="shared" si="2"/>
        <v>17487</v>
      </c>
    </row>
    <row r="23" spans="1:13" ht="27.75" customHeight="1">
      <c r="A23" s="308" t="s">
        <v>268</v>
      </c>
      <c r="B23" s="308"/>
      <c r="C23" s="308"/>
      <c r="D23" s="308"/>
      <c r="E23" s="308"/>
      <c r="F23" s="308"/>
      <c r="G23" s="308"/>
      <c r="H23" s="308"/>
      <c r="I23" s="308"/>
      <c r="J23" s="308"/>
      <c r="K23" s="308"/>
      <c r="L23" s="308"/>
      <c r="M23" s="308"/>
    </row>
    <row r="24" spans="1:13" ht="24.75" customHeight="1">
      <c r="A24" s="305" t="s">
        <v>269</v>
      </c>
      <c r="B24" s="306"/>
      <c r="C24" s="306"/>
      <c r="D24" s="307"/>
      <c r="E24" s="149">
        <v>2110</v>
      </c>
      <c r="F24" s="44">
        <f>SUM(F25:F33)</f>
        <v>-1943</v>
      </c>
      <c r="G24" s="44">
        <f>SUM(G25:G33)</f>
        <v>16055</v>
      </c>
      <c r="H24" s="44">
        <f>SUM(H25:H33)</f>
        <v>14061.52</v>
      </c>
      <c r="I24" s="46">
        <f t="shared" si="0"/>
        <v>23866</v>
      </c>
      <c r="J24" s="44">
        <f>SUM(J25:J33)</f>
        <v>10991</v>
      </c>
      <c r="K24" s="44">
        <f>SUM(K25:K33)</f>
        <v>2378</v>
      </c>
      <c r="L24" s="44">
        <f>SUM(L25:L33)</f>
        <v>2378</v>
      </c>
      <c r="M24" s="44">
        <f>SUM(M25:M33)</f>
        <v>8119</v>
      </c>
    </row>
    <row r="25" spans="1:13" ht="18.75" customHeight="1">
      <c r="A25" s="309" t="s">
        <v>53</v>
      </c>
      <c r="B25" s="310"/>
      <c r="C25" s="310"/>
      <c r="D25" s="311"/>
      <c r="E25" s="151">
        <v>2111</v>
      </c>
      <c r="F25" s="31" t="s">
        <v>415</v>
      </c>
      <c r="G25" s="31" t="s">
        <v>415</v>
      </c>
      <c r="H25" s="31" t="s">
        <v>415</v>
      </c>
      <c r="I25" s="36">
        <f t="shared" si="0"/>
        <v>0</v>
      </c>
      <c r="J25" s="31"/>
      <c r="K25" s="31"/>
      <c r="L25" s="31"/>
      <c r="M25" s="31"/>
    </row>
    <row r="26" spans="1:13" ht="18.75" customHeight="1">
      <c r="A26" s="309" t="s">
        <v>54</v>
      </c>
      <c r="B26" s="310"/>
      <c r="C26" s="310"/>
      <c r="D26" s="311"/>
      <c r="E26" s="151">
        <v>2112</v>
      </c>
      <c r="F26" s="31">
        <v>-1943</v>
      </c>
      <c r="G26" s="31">
        <v>16055</v>
      </c>
      <c r="H26" s="31">
        <v>14061.52</v>
      </c>
      <c r="I26" s="36">
        <f>J26+K26+L26+M26</f>
        <v>23866</v>
      </c>
      <c r="J26" s="31">
        <v>10991</v>
      </c>
      <c r="K26" s="31">
        <v>2378</v>
      </c>
      <c r="L26" s="31">
        <v>2378</v>
      </c>
      <c r="M26" s="31">
        <v>8119</v>
      </c>
    </row>
    <row r="27" spans="1:13" ht="18.75" customHeight="1">
      <c r="A27" s="300" t="s">
        <v>55</v>
      </c>
      <c r="B27" s="301"/>
      <c r="C27" s="301"/>
      <c r="D27" s="302"/>
      <c r="E27" s="19">
        <v>2113</v>
      </c>
      <c r="F27" s="31" t="s">
        <v>166</v>
      </c>
      <c r="G27" s="31" t="s">
        <v>166</v>
      </c>
      <c r="H27" s="31" t="s">
        <v>166</v>
      </c>
      <c r="I27" s="36">
        <f>SUM(J27:M27)</f>
        <v>0</v>
      </c>
      <c r="J27" s="31" t="s">
        <v>166</v>
      </c>
      <c r="K27" s="31" t="s">
        <v>166</v>
      </c>
      <c r="L27" s="31" t="s">
        <v>166</v>
      </c>
      <c r="M27" s="31" t="s">
        <v>166</v>
      </c>
    </row>
    <row r="28" spans="1:13" ht="18.75" customHeight="1">
      <c r="A28" s="300" t="s">
        <v>270</v>
      </c>
      <c r="B28" s="301"/>
      <c r="C28" s="301"/>
      <c r="D28" s="302"/>
      <c r="E28" s="19">
        <v>2114</v>
      </c>
      <c r="F28" s="31" t="s">
        <v>415</v>
      </c>
      <c r="G28" s="31"/>
      <c r="H28" s="31"/>
      <c r="I28" s="36">
        <f t="shared" si="0"/>
        <v>0</v>
      </c>
      <c r="J28" s="31"/>
      <c r="K28" s="31"/>
      <c r="L28" s="31"/>
      <c r="M28" s="31"/>
    </row>
    <row r="29" spans="1:13" ht="18.75" customHeight="1">
      <c r="A29" s="300" t="s">
        <v>56</v>
      </c>
      <c r="B29" s="301"/>
      <c r="C29" s="301"/>
      <c r="D29" s="302"/>
      <c r="E29" s="19">
        <v>2115</v>
      </c>
      <c r="F29" s="31" t="s">
        <v>415</v>
      </c>
      <c r="G29" s="31"/>
      <c r="H29" s="31"/>
      <c r="I29" s="36">
        <f t="shared" si="0"/>
        <v>0</v>
      </c>
      <c r="J29" s="31"/>
      <c r="K29" s="31"/>
      <c r="L29" s="31"/>
      <c r="M29" s="31"/>
    </row>
    <row r="30" spans="1:13" ht="18.75" customHeight="1">
      <c r="A30" s="300" t="s">
        <v>271</v>
      </c>
      <c r="B30" s="301"/>
      <c r="C30" s="301"/>
      <c r="D30" s="302"/>
      <c r="E30" s="19">
        <v>2116</v>
      </c>
      <c r="F30" s="31" t="s">
        <v>415</v>
      </c>
      <c r="G30" s="31"/>
      <c r="H30" s="31"/>
      <c r="I30" s="36">
        <f t="shared" si="0"/>
        <v>0</v>
      </c>
      <c r="J30" s="31"/>
      <c r="K30" s="31"/>
      <c r="L30" s="31"/>
      <c r="M30" s="31"/>
    </row>
    <row r="31" spans="1:13" ht="18.75" customHeight="1">
      <c r="A31" s="300" t="s">
        <v>272</v>
      </c>
      <c r="B31" s="301"/>
      <c r="C31" s="301"/>
      <c r="D31" s="302"/>
      <c r="E31" s="19">
        <v>2117</v>
      </c>
      <c r="F31" s="31" t="s">
        <v>415</v>
      </c>
      <c r="G31" s="31"/>
      <c r="H31" s="31"/>
      <c r="I31" s="36">
        <f t="shared" si="0"/>
        <v>0</v>
      </c>
      <c r="J31" s="31"/>
      <c r="K31" s="31"/>
      <c r="L31" s="31"/>
      <c r="M31" s="31"/>
    </row>
    <row r="32" spans="1:13" ht="18.75" customHeight="1">
      <c r="A32" s="300" t="s">
        <v>273</v>
      </c>
      <c r="B32" s="301"/>
      <c r="C32" s="301"/>
      <c r="D32" s="302"/>
      <c r="E32" s="19">
        <v>2118</v>
      </c>
      <c r="F32" s="31" t="s">
        <v>415</v>
      </c>
      <c r="G32" s="31"/>
      <c r="H32" s="31"/>
      <c r="I32" s="36">
        <f t="shared" si="0"/>
        <v>0</v>
      </c>
      <c r="J32" s="31"/>
      <c r="K32" s="31"/>
      <c r="L32" s="31"/>
      <c r="M32" s="31"/>
    </row>
    <row r="33" spans="1:13" ht="18.75" customHeight="1">
      <c r="A33" s="300" t="s">
        <v>274</v>
      </c>
      <c r="B33" s="301"/>
      <c r="C33" s="301"/>
      <c r="D33" s="302"/>
      <c r="E33" s="19">
        <v>2119</v>
      </c>
      <c r="F33" s="31" t="s">
        <v>415</v>
      </c>
      <c r="G33" s="31"/>
      <c r="H33" s="31"/>
      <c r="I33" s="36">
        <f t="shared" si="0"/>
        <v>0</v>
      </c>
      <c r="J33" s="31"/>
      <c r="K33" s="31"/>
      <c r="L33" s="31"/>
      <c r="M33" s="31"/>
    </row>
    <row r="34" spans="1:13" ht="24" customHeight="1">
      <c r="A34" s="305" t="s">
        <v>275</v>
      </c>
      <c r="B34" s="306"/>
      <c r="C34" s="306"/>
      <c r="D34" s="307"/>
      <c r="E34" s="41">
        <v>2120</v>
      </c>
      <c r="F34" s="44">
        <f>SUM(F35:F38)</f>
        <v>9815.2999999999993</v>
      </c>
      <c r="G34" s="44">
        <f>SUM(G35:G38)</f>
        <v>13221.75</v>
      </c>
      <c r="H34" s="44">
        <f>SUM(H35:H38)</f>
        <v>14699.88</v>
      </c>
      <c r="I34" s="46">
        <f t="shared" si="0"/>
        <v>17081.28</v>
      </c>
      <c r="J34" s="44">
        <f>J35</f>
        <v>4270.32</v>
      </c>
      <c r="K34" s="44">
        <f>K35</f>
        <v>4270.32</v>
      </c>
      <c r="L34" s="44">
        <f>L35</f>
        <v>4270.32</v>
      </c>
      <c r="M34" s="44">
        <f>M35</f>
        <v>4270.32</v>
      </c>
    </row>
    <row r="35" spans="1:13" ht="18.75" customHeight="1">
      <c r="A35" s="300" t="s">
        <v>273</v>
      </c>
      <c r="B35" s="301"/>
      <c r="C35" s="301"/>
      <c r="D35" s="302"/>
      <c r="E35" s="19">
        <v>2121</v>
      </c>
      <c r="F35" s="31">
        <v>8997</v>
      </c>
      <c r="G35" s="31">
        <v>12331.75</v>
      </c>
      <c r="H35" s="31">
        <f>11504.88</f>
        <v>11504.88</v>
      </c>
      <c r="I35" s="46">
        <f t="shared" si="0"/>
        <v>17081.28</v>
      </c>
      <c r="J35" s="31">
        <v>4270.32</v>
      </c>
      <c r="K35" s="31">
        <v>4270.32</v>
      </c>
      <c r="L35" s="31">
        <v>4270.32</v>
      </c>
      <c r="M35" s="31">
        <v>4270.32</v>
      </c>
    </row>
    <row r="36" spans="1:13" ht="18.75" customHeight="1">
      <c r="A36" s="300" t="s">
        <v>276</v>
      </c>
      <c r="B36" s="301"/>
      <c r="C36" s="301"/>
      <c r="D36" s="302"/>
      <c r="E36" s="19">
        <v>2122</v>
      </c>
      <c r="F36" s="31" t="s">
        <v>415</v>
      </c>
      <c r="G36" s="31" t="s">
        <v>415</v>
      </c>
      <c r="H36" s="31" t="s">
        <v>415</v>
      </c>
      <c r="I36" s="36">
        <f t="shared" si="0"/>
        <v>0</v>
      </c>
      <c r="J36" s="31"/>
      <c r="K36" s="31"/>
      <c r="L36" s="31"/>
      <c r="M36" s="31"/>
    </row>
    <row r="37" spans="1:13" ht="18.75" customHeight="1">
      <c r="A37" s="300" t="s">
        <v>277</v>
      </c>
      <c r="B37" s="301"/>
      <c r="C37" s="301"/>
      <c r="D37" s="302"/>
      <c r="E37" s="19">
        <v>2123</v>
      </c>
      <c r="F37" s="31" t="s">
        <v>415</v>
      </c>
      <c r="G37" s="31" t="s">
        <v>415</v>
      </c>
      <c r="H37" s="31" t="s">
        <v>415</v>
      </c>
      <c r="I37" s="36">
        <f t="shared" si="0"/>
        <v>0</v>
      </c>
      <c r="J37" s="31"/>
      <c r="K37" s="31"/>
      <c r="L37" s="31"/>
      <c r="M37" s="31"/>
    </row>
    <row r="38" spans="1:13" ht="18.75" customHeight="1">
      <c r="A38" s="300" t="s">
        <v>533</v>
      </c>
      <c r="B38" s="301"/>
      <c r="C38" s="301"/>
      <c r="D38" s="302"/>
      <c r="E38" s="19">
        <v>2124</v>
      </c>
      <c r="F38" s="182">
        <v>818.3</v>
      </c>
      <c r="G38" s="31">
        <v>890</v>
      </c>
      <c r="H38" s="31">
        <v>3195</v>
      </c>
      <c r="I38" s="36">
        <f t="shared" si="0"/>
        <v>4744.8</v>
      </c>
      <c r="J38" s="31">
        <v>1186.2</v>
      </c>
      <c r="K38" s="31">
        <v>1186.2</v>
      </c>
      <c r="L38" s="31">
        <v>1186.2</v>
      </c>
      <c r="M38" s="31">
        <v>1186.2</v>
      </c>
    </row>
    <row r="39" spans="1:13" ht="24" customHeight="1">
      <c r="A39" s="305" t="s">
        <v>278</v>
      </c>
      <c r="B39" s="306"/>
      <c r="C39" s="306"/>
      <c r="D39" s="307"/>
      <c r="E39" s="41">
        <v>2130</v>
      </c>
      <c r="F39" s="44">
        <f>SUM(F40:F43)</f>
        <v>11604.4</v>
      </c>
      <c r="G39" s="44">
        <f>SUM(G40:G43)</f>
        <v>15036.26</v>
      </c>
      <c r="H39" s="44">
        <f>SUM(H40:H43)</f>
        <v>15072</v>
      </c>
      <c r="I39" s="46">
        <v>20877.12</v>
      </c>
      <c r="J39" s="44">
        <f>SUM(J40:J43)</f>
        <v>5219.28</v>
      </c>
      <c r="K39" s="44">
        <v>5219.28</v>
      </c>
      <c r="L39" s="44">
        <f>SUM(L40:L43)</f>
        <v>5219.28</v>
      </c>
      <c r="M39" s="44">
        <v>5219.28</v>
      </c>
    </row>
    <row r="40" spans="1:13" ht="41.25" customHeight="1">
      <c r="A40" s="300" t="s">
        <v>57</v>
      </c>
      <c r="B40" s="301"/>
      <c r="C40" s="301"/>
      <c r="D40" s="302"/>
      <c r="E40" s="19">
        <v>2131</v>
      </c>
      <c r="F40" s="31" t="s">
        <v>415</v>
      </c>
      <c r="G40" s="31"/>
      <c r="H40" s="31"/>
      <c r="I40" s="36">
        <f t="shared" si="0"/>
        <v>0</v>
      </c>
      <c r="J40" s="31"/>
      <c r="K40" s="31"/>
      <c r="L40" s="31"/>
      <c r="M40" s="31"/>
    </row>
    <row r="41" spans="1:13" ht="18.75" customHeight="1">
      <c r="A41" s="300" t="s">
        <v>279</v>
      </c>
      <c r="B41" s="301"/>
      <c r="C41" s="301"/>
      <c r="D41" s="302"/>
      <c r="E41" s="19">
        <v>2132</v>
      </c>
      <c r="F41" s="31" t="s">
        <v>415</v>
      </c>
      <c r="G41" s="31"/>
      <c r="H41" s="31"/>
      <c r="I41" s="36">
        <f t="shared" si="0"/>
        <v>0</v>
      </c>
      <c r="J41" s="31"/>
      <c r="K41" s="31"/>
      <c r="L41" s="31"/>
      <c r="M41" s="31"/>
    </row>
    <row r="42" spans="1:13" ht="18.75" customHeight="1">
      <c r="A42" s="300" t="s">
        <v>280</v>
      </c>
      <c r="B42" s="301"/>
      <c r="C42" s="301"/>
      <c r="D42" s="302"/>
      <c r="E42" s="19">
        <v>2133</v>
      </c>
      <c r="F42" s="31">
        <v>11604.4</v>
      </c>
      <c r="G42" s="31">
        <v>15036.26</v>
      </c>
      <c r="H42" s="31">
        <v>15072</v>
      </c>
      <c r="I42" s="36">
        <v>20877.12</v>
      </c>
      <c r="J42" s="31">
        <v>5219.28</v>
      </c>
      <c r="K42" s="31">
        <v>5219.28</v>
      </c>
      <c r="L42" s="31">
        <v>5219.28</v>
      </c>
      <c r="M42" s="31">
        <v>3778.11</v>
      </c>
    </row>
    <row r="43" spans="1:13" ht="18.75" customHeight="1">
      <c r="A43" s="300" t="s">
        <v>281</v>
      </c>
      <c r="B43" s="301"/>
      <c r="C43" s="301"/>
      <c r="D43" s="302"/>
      <c r="E43" s="19">
        <v>2134</v>
      </c>
      <c r="F43" s="31" t="s">
        <v>415</v>
      </c>
      <c r="G43" s="31"/>
      <c r="H43" s="31"/>
      <c r="I43" s="36">
        <f t="shared" si="0"/>
        <v>0</v>
      </c>
      <c r="J43" s="31"/>
      <c r="K43" s="31"/>
      <c r="L43" s="31"/>
      <c r="M43" s="31"/>
    </row>
    <row r="44" spans="1:13" ht="18.75" customHeight="1">
      <c r="A44" s="305" t="s">
        <v>282</v>
      </c>
      <c r="B44" s="306"/>
      <c r="C44" s="306"/>
      <c r="D44" s="307"/>
      <c r="E44" s="41">
        <v>2140</v>
      </c>
      <c r="F44" s="44">
        <f>SUM(F45,F46)</f>
        <v>0</v>
      </c>
      <c r="G44" s="44">
        <f>SUM(G45,G46)</f>
        <v>0</v>
      </c>
      <c r="H44" s="44">
        <f>SUM(H45,H46)</f>
        <v>0</v>
      </c>
      <c r="I44" s="46">
        <f t="shared" si="0"/>
        <v>0</v>
      </c>
      <c r="J44" s="44">
        <v>0</v>
      </c>
      <c r="K44" s="44">
        <v>0</v>
      </c>
      <c r="L44" s="44">
        <v>0</v>
      </c>
      <c r="M44" s="44">
        <v>0</v>
      </c>
    </row>
    <row r="45" spans="1:13" ht="37.5" customHeight="1">
      <c r="A45" s="300" t="s">
        <v>283</v>
      </c>
      <c r="B45" s="301"/>
      <c r="C45" s="301"/>
      <c r="D45" s="302"/>
      <c r="E45" s="19">
        <v>2141</v>
      </c>
      <c r="F45" s="31" t="s">
        <v>415</v>
      </c>
      <c r="G45" s="31"/>
      <c r="H45" s="31"/>
      <c r="I45" s="36">
        <f t="shared" si="0"/>
        <v>0</v>
      </c>
      <c r="J45" s="31"/>
      <c r="K45" s="31"/>
      <c r="L45" s="31"/>
      <c r="M45" s="31"/>
    </row>
    <row r="46" spans="1:13" ht="18.75" customHeight="1">
      <c r="A46" s="300" t="s">
        <v>284</v>
      </c>
      <c r="B46" s="301"/>
      <c r="C46" s="301"/>
      <c r="D46" s="302"/>
      <c r="E46" s="19">
        <v>2142</v>
      </c>
      <c r="F46" s="31" t="s">
        <v>415</v>
      </c>
      <c r="G46" s="31"/>
      <c r="H46" s="31"/>
      <c r="I46" s="36">
        <f t="shared" si="0"/>
        <v>0</v>
      </c>
      <c r="J46" s="31"/>
      <c r="K46" s="31"/>
      <c r="L46" s="31"/>
      <c r="M46" s="31"/>
    </row>
    <row r="47" spans="1:13" ht="26.4" customHeight="1">
      <c r="A47" s="305" t="s">
        <v>58</v>
      </c>
      <c r="B47" s="306"/>
      <c r="C47" s="306"/>
      <c r="D47" s="307"/>
      <c r="E47" s="41">
        <v>2200</v>
      </c>
      <c r="F47" s="44">
        <f>SUM(F24,F34,F39,F44)</f>
        <v>19476.699999999997</v>
      </c>
      <c r="G47" s="44">
        <f>SUM(G24,G34,G39,G44)</f>
        <v>44313.01</v>
      </c>
      <c r="H47" s="44">
        <f>SUM(H24,H34,H39,H44)</f>
        <v>43833.4</v>
      </c>
      <c r="I47" s="46">
        <f t="shared" si="0"/>
        <v>61824.399999999994</v>
      </c>
      <c r="J47" s="44">
        <f>SUM(J24,J34,J39,J44)</f>
        <v>20480.599999999999</v>
      </c>
      <c r="K47" s="44">
        <f>SUM(K24,K34,K39,K44)</f>
        <v>11867.599999999999</v>
      </c>
      <c r="L47" s="44">
        <f>SUM(L24,L34,L39,L44)</f>
        <v>11867.599999999999</v>
      </c>
      <c r="M47" s="44">
        <f>SUM(M24,M34,M39,M44)</f>
        <v>17608.599999999999</v>
      </c>
    </row>
    <row r="48" spans="1:13" ht="15" customHeight="1">
      <c r="A48" s="62"/>
      <c r="B48" s="62"/>
      <c r="C48" s="62"/>
      <c r="D48" s="62"/>
      <c r="E48" s="61"/>
      <c r="F48" s="63"/>
      <c r="G48" s="64"/>
      <c r="H48" s="64"/>
      <c r="I48" s="63"/>
      <c r="J48" s="64"/>
      <c r="K48" s="64"/>
      <c r="L48" s="64"/>
      <c r="M48" s="64"/>
    </row>
    <row r="49" spans="1:15" ht="11.25" customHeight="1">
      <c r="A49" s="62"/>
      <c r="B49" s="62"/>
      <c r="C49" s="62"/>
      <c r="D49" s="62"/>
      <c r="E49" s="61"/>
      <c r="F49" s="63"/>
      <c r="G49" s="64"/>
      <c r="H49" s="64"/>
      <c r="I49" s="63"/>
      <c r="J49" s="64"/>
      <c r="K49" s="64"/>
      <c r="L49" s="64"/>
      <c r="M49" s="64"/>
    </row>
    <row r="50" spans="1:15" ht="46.5" customHeight="1">
      <c r="A50" s="175" t="s">
        <v>429</v>
      </c>
      <c r="B50" s="175"/>
      <c r="C50" s="175"/>
      <c r="D50" s="175"/>
      <c r="E50" s="108"/>
      <c r="F50" s="303" t="s">
        <v>140</v>
      </c>
      <c r="G50" s="303"/>
      <c r="H50" s="303"/>
      <c r="I50" s="303"/>
      <c r="J50" s="107"/>
      <c r="K50" s="296" t="s">
        <v>422</v>
      </c>
      <c r="L50" s="296"/>
      <c r="M50" s="296"/>
      <c r="N50" s="296"/>
      <c r="O50" s="296"/>
    </row>
    <row r="51" spans="1:15" ht="22.65" customHeight="1">
      <c r="A51" s="165" t="s">
        <v>285</v>
      </c>
      <c r="B51" s="165"/>
      <c r="C51" s="165"/>
      <c r="D51" s="165"/>
      <c r="E51" s="109"/>
      <c r="F51" s="304" t="s">
        <v>286</v>
      </c>
      <c r="G51" s="304"/>
      <c r="H51" s="304"/>
      <c r="I51" s="304"/>
      <c r="J51" s="106"/>
      <c r="K51" s="226" t="s">
        <v>143</v>
      </c>
      <c r="L51" s="226"/>
      <c r="M51" s="226"/>
    </row>
  </sheetData>
  <mergeCells count="54">
    <mergeCell ref="A19:D19"/>
    <mergeCell ref="A20:D20"/>
    <mergeCell ref="A21:D21"/>
    <mergeCell ref="A22:D22"/>
    <mergeCell ref="A2:M2"/>
    <mergeCell ref="E4:E5"/>
    <mergeCell ref="F4:F5"/>
    <mergeCell ref="G4:G5"/>
    <mergeCell ref="H4:H5"/>
    <mergeCell ref="I4:I5"/>
    <mergeCell ref="J4:M4"/>
    <mergeCell ref="A4:D5"/>
    <mergeCell ref="A18:D18"/>
    <mergeCell ref="A7:M7"/>
    <mergeCell ref="A14:D14"/>
    <mergeCell ref="A15:D15"/>
    <mergeCell ref="A16:D16"/>
    <mergeCell ref="A11:D11"/>
    <mergeCell ref="A10:D10"/>
    <mergeCell ref="A17:D17"/>
    <mergeCell ref="A6:D6"/>
    <mergeCell ref="A8:D8"/>
    <mergeCell ref="A9:D9"/>
    <mergeCell ref="A12:D12"/>
    <mergeCell ref="A13:D13"/>
    <mergeCell ref="A37:D37"/>
    <mergeCell ref="A27:D27"/>
    <mergeCell ref="A28:D28"/>
    <mergeCell ref="A23:M23"/>
    <mergeCell ref="A29:D29"/>
    <mergeCell ref="A30:D30"/>
    <mergeCell ref="A31:D31"/>
    <mergeCell ref="A25:D25"/>
    <mergeCell ref="A26:D26"/>
    <mergeCell ref="A32:D32"/>
    <mergeCell ref="A33:D33"/>
    <mergeCell ref="A34:D34"/>
    <mergeCell ref="A35:D35"/>
    <mergeCell ref="A36:D36"/>
    <mergeCell ref="A24:D24"/>
    <mergeCell ref="A38:D38"/>
    <mergeCell ref="F50:I50"/>
    <mergeCell ref="K51:M51"/>
    <mergeCell ref="F51:I51"/>
    <mergeCell ref="A44:D44"/>
    <mergeCell ref="A45:D45"/>
    <mergeCell ref="A46:D46"/>
    <mergeCell ref="A47:D47"/>
    <mergeCell ref="A39:D39"/>
    <mergeCell ref="A40:D40"/>
    <mergeCell ref="A41:D41"/>
    <mergeCell ref="A42:D42"/>
    <mergeCell ref="A43:D43"/>
    <mergeCell ref="K50:O50"/>
  </mergeCells>
  <pageMargins left="1.1023622047244095" right="0.39370078740157483" top="0.70866141732283472" bottom="0.55118110236220474" header="0.51181102362204722" footer="0.31496062992125984"/>
  <pageSetup paperSize="9" scale="46" fitToHeight="0" orientation="landscape" r:id="rId1"/>
  <headerFooter>
    <oddHeader>&amp;RПродовження додатка 1
Таблиця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7"/>
  <sheetViews>
    <sheetView zoomScale="65" zoomScaleNormal="65" zoomScaleSheetLayoutView="56" workbookViewId="0">
      <selection activeCell="F7" sqref="F7"/>
    </sheetView>
  </sheetViews>
  <sheetFormatPr defaultRowHeight="13.2"/>
  <cols>
    <col min="1" max="1" width="99.44140625" customWidth="1"/>
    <col min="2" max="2" width="13.33203125" customWidth="1"/>
    <col min="3" max="10" width="15.44140625" customWidth="1"/>
  </cols>
  <sheetData>
    <row r="1" spans="1:10" ht="42" customHeight="1">
      <c r="A1" s="339" t="s">
        <v>287</v>
      </c>
      <c r="B1" s="339"/>
      <c r="C1" s="339"/>
      <c r="D1" s="339"/>
      <c r="E1" s="339"/>
      <c r="F1" s="339"/>
      <c r="G1" s="339"/>
      <c r="H1" s="339"/>
      <c r="I1" s="339"/>
      <c r="J1" s="339"/>
    </row>
    <row r="2" spans="1:10" ht="17.399999999999999">
      <c r="A2" s="174"/>
      <c r="B2" s="174"/>
      <c r="C2" s="174"/>
      <c r="D2" s="174"/>
      <c r="E2" s="174"/>
      <c r="F2" s="174"/>
      <c r="G2" s="174"/>
      <c r="H2" s="174"/>
      <c r="I2" s="174"/>
      <c r="J2" s="174"/>
    </row>
    <row r="3" spans="1:10" ht="41.25" customHeight="1">
      <c r="A3" s="340" t="s">
        <v>34</v>
      </c>
      <c r="B3" s="326" t="s">
        <v>288</v>
      </c>
      <c r="C3" s="326" t="s">
        <v>562</v>
      </c>
      <c r="D3" s="326" t="s">
        <v>531</v>
      </c>
      <c r="E3" s="326" t="s">
        <v>563</v>
      </c>
      <c r="F3" s="223" t="s">
        <v>532</v>
      </c>
      <c r="G3" s="223" t="s">
        <v>159</v>
      </c>
      <c r="H3" s="223"/>
      <c r="I3" s="223"/>
      <c r="J3" s="223"/>
    </row>
    <row r="4" spans="1:10" ht="45.75" customHeight="1">
      <c r="A4" s="341"/>
      <c r="B4" s="326"/>
      <c r="C4" s="326"/>
      <c r="D4" s="326"/>
      <c r="E4" s="326"/>
      <c r="F4" s="223"/>
      <c r="G4" s="170" t="s">
        <v>161</v>
      </c>
      <c r="H4" s="170" t="s">
        <v>162</v>
      </c>
      <c r="I4" s="170" t="s">
        <v>163</v>
      </c>
      <c r="J4" s="170" t="s">
        <v>164</v>
      </c>
    </row>
    <row r="5" spans="1:10" ht="18.75" customHeight="1">
      <c r="A5" s="148">
        <v>1</v>
      </c>
      <c r="B5" s="170">
        <v>2</v>
      </c>
      <c r="C5" s="170">
        <v>3</v>
      </c>
      <c r="D5" s="170">
        <v>4</v>
      </c>
      <c r="E5" s="170">
        <v>5</v>
      </c>
      <c r="F5" s="170">
        <v>6</v>
      </c>
      <c r="G5" s="170">
        <v>7</v>
      </c>
      <c r="H5" s="170">
        <v>8</v>
      </c>
      <c r="I5" s="170">
        <v>9</v>
      </c>
      <c r="J5" s="170">
        <v>10</v>
      </c>
    </row>
    <row r="6" spans="1:10" ht="28.5" customHeight="1">
      <c r="A6" s="166" t="s">
        <v>289</v>
      </c>
      <c r="B6" s="167"/>
      <c r="C6" s="241"/>
      <c r="D6" s="241"/>
      <c r="E6" s="241"/>
      <c r="F6" s="241"/>
      <c r="G6" s="241"/>
      <c r="H6" s="241"/>
      <c r="I6" s="241"/>
      <c r="J6" s="241"/>
    </row>
    <row r="7" spans="1:10" ht="18.75" customHeight="1">
      <c r="A7" s="73" t="s">
        <v>290</v>
      </c>
      <c r="B7" s="77">
        <v>3000</v>
      </c>
      <c r="C7" s="44">
        <f>SUM(C8:C9,C11,C14:C15,C19)</f>
        <v>138184</v>
      </c>
      <c r="D7" s="44">
        <f>SUM(D8:D9,D11,D14:D15,D19)</f>
        <v>133077</v>
      </c>
      <c r="E7" s="44">
        <f>SUM(E8:E9,E11,E14:E15,E19)</f>
        <v>133077</v>
      </c>
      <c r="F7" s="46">
        <f t="shared" ref="F7:F73" si="0">SUM(G7:J7)</f>
        <v>179993.88</v>
      </c>
      <c r="G7" s="44">
        <f>SUM(G8:G9,G11,G14:G15,G19)</f>
        <v>65342.720000000001</v>
      </c>
      <c r="H7" s="44">
        <f>SUM(H8:H9,H11,H14:H15,H19)</f>
        <v>27372.720000000001</v>
      </c>
      <c r="I7" s="44">
        <f>SUM(I8:I9,I11,I14:I15,I19)</f>
        <v>27372.720000000001</v>
      </c>
      <c r="J7" s="44">
        <f>SUM(J8:J9,J11,J14:J15,J19)</f>
        <v>59905.72</v>
      </c>
    </row>
    <row r="8" spans="1:10" ht="18.75" customHeight="1">
      <c r="A8" s="6" t="s">
        <v>291</v>
      </c>
      <c r="B8" s="7">
        <v>3010</v>
      </c>
      <c r="C8" s="31">
        <v>64083</v>
      </c>
      <c r="D8" s="31">
        <v>80277</v>
      </c>
      <c r="E8" s="31">
        <v>80277</v>
      </c>
      <c r="F8" s="36">
        <f t="shared" si="0"/>
        <v>92467</v>
      </c>
      <c r="G8" s="31">
        <v>43461</v>
      </c>
      <c r="H8" s="31">
        <v>5491</v>
      </c>
      <c r="I8" s="31">
        <v>5491</v>
      </c>
      <c r="J8" s="31">
        <v>38024</v>
      </c>
    </row>
    <row r="9" spans="1:10" ht="18.75" customHeight="1">
      <c r="A9" s="6" t="s">
        <v>292</v>
      </c>
      <c r="B9" s="7">
        <v>3020</v>
      </c>
      <c r="C9" s="31"/>
      <c r="D9" s="31"/>
      <c r="E9" s="31"/>
      <c r="F9" s="36">
        <f t="shared" si="0"/>
        <v>0</v>
      </c>
      <c r="G9" s="31"/>
      <c r="H9" s="31"/>
      <c r="I9" s="31"/>
      <c r="J9" s="31"/>
    </row>
    <row r="10" spans="1:10" ht="18.75" customHeight="1">
      <c r="A10" s="6" t="s">
        <v>293</v>
      </c>
      <c r="B10" s="7">
        <v>3030</v>
      </c>
      <c r="C10" s="31"/>
      <c r="D10" s="31">
        <v>0</v>
      </c>
      <c r="E10" s="31">
        <v>0</v>
      </c>
      <c r="F10" s="36">
        <f t="shared" si="0"/>
        <v>0</v>
      </c>
      <c r="G10" s="31">
        <v>0</v>
      </c>
      <c r="H10" s="31">
        <v>0</v>
      </c>
      <c r="I10" s="31">
        <v>0</v>
      </c>
      <c r="J10" s="31">
        <v>0</v>
      </c>
    </row>
    <row r="11" spans="1:10" ht="18.75" customHeight="1">
      <c r="A11" s="6" t="s">
        <v>294</v>
      </c>
      <c r="B11" s="7">
        <v>3040</v>
      </c>
      <c r="C11" s="31">
        <v>70276</v>
      </c>
      <c r="D11" s="31">
        <v>52800</v>
      </c>
      <c r="E11" s="31">
        <v>52800</v>
      </c>
      <c r="F11" s="36">
        <f t="shared" si="0"/>
        <v>87526.88</v>
      </c>
      <c r="G11" s="31">
        <v>21881.72</v>
      </c>
      <c r="H11" s="31">
        <v>21881.72</v>
      </c>
      <c r="I11" s="31">
        <v>21881.72</v>
      </c>
      <c r="J11" s="31">
        <v>21881.72</v>
      </c>
    </row>
    <row r="12" spans="1:10" ht="18.75" customHeight="1">
      <c r="A12" s="6" t="s">
        <v>295</v>
      </c>
      <c r="B12" s="7">
        <v>3041</v>
      </c>
      <c r="C12" s="31"/>
      <c r="D12" s="31">
        <v>52800</v>
      </c>
      <c r="E12" s="31">
        <v>52800</v>
      </c>
      <c r="F12" s="36">
        <f t="shared" si="0"/>
        <v>87526.88</v>
      </c>
      <c r="G12" s="31">
        <v>21881.72</v>
      </c>
      <c r="H12" s="31">
        <v>21881.72</v>
      </c>
      <c r="I12" s="31">
        <v>21881.72</v>
      </c>
      <c r="J12" s="31">
        <v>21881.72</v>
      </c>
    </row>
    <row r="13" spans="1:10" ht="18.75" customHeight="1">
      <c r="A13" s="6" t="s">
        <v>296</v>
      </c>
      <c r="B13" s="7">
        <v>3042</v>
      </c>
      <c r="C13" s="31"/>
      <c r="D13" s="31"/>
      <c r="E13" s="31"/>
      <c r="F13" s="36">
        <f t="shared" si="0"/>
        <v>0</v>
      </c>
      <c r="G13" s="31"/>
      <c r="H13" s="31"/>
      <c r="I13" s="31"/>
      <c r="J13" s="31"/>
    </row>
    <row r="14" spans="1:10" ht="18.75" customHeight="1">
      <c r="A14" s="6" t="s">
        <v>297</v>
      </c>
      <c r="B14" s="7">
        <v>3050</v>
      </c>
      <c r="C14" s="31">
        <v>2029</v>
      </c>
      <c r="D14" s="31"/>
      <c r="E14" s="31"/>
      <c r="F14" s="36">
        <f t="shared" si="0"/>
        <v>0</v>
      </c>
      <c r="G14" s="31"/>
      <c r="H14" s="31"/>
      <c r="I14" s="31"/>
      <c r="J14" s="31"/>
    </row>
    <row r="15" spans="1:10" ht="18.75" customHeight="1">
      <c r="A15" s="6" t="s">
        <v>298</v>
      </c>
      <c r="B15" s="7">
        <v>3060</v>
      </c>
      <c r="C15" s="36">
        <f>SUM(C16:C18)</f>
        <v>0</v>
      </c>
      <c r="D15" s="36">
        <f>SUM(D16:D18)</f>
        <v>0</v>
      </c>
      <c r="E15" s="36">
        <f>SUM(E16:E18)</f>
        <v>0</v>
      </c>
      <c r="F15" s="36">
        <f t="shared" si="0"/>
        <v>0</v>
      </c>
      <c r="G15" s="36">
        <f>SUM(G16:G18)</f>
        <v>0</v>
      </c>
      <c r="H15" s="36">
        <f>SUM(H16:H18)</f>
        <v>0</v>
      </c>
      <c r="I15" s="36">
        <f>SUM(I16:I18)</f>
        <v>0</v>
      </c>
      <c r="J15" s="36">
        <f>SUM(J16:J18)</f>
        <v>0</v>
      </c>
    </row>
    <row r="16" spans="1:10" ht="18.75" customHeight="1">
      <c r="A16" s="6" t="s">
        <v>299</v>
      </c>
      <c r="B16" s="151">
        <v>3061</v>
      </c>
      <c r="C16" s="31"/>
      <c r="D16" s="31"/>
      <c r="E16" s="31"/>
      <c r="F16" s="36">
        <f t="shared" si="0"/>
        <v>0</v>
      </c>
      <c r="G16" s="31"/>
      <c r="H16" s="31"/>
      <c r="I16" s="31"/>
      <c r="J16" s="31"/>
    </row>
    <row r="17" spans="1:19" ht="18.75" customHeight="1">
      <c r="A17" s="6" t="s">
        <v>300</v>
      </c>
      <c r="B17" s="151">
        <v>3062</v>
      </c>
      <c r="C17" s="31"/>
      <c r="D17" s="31"/>
      <c r="E17" s="31"/>
      <c r="F17" s="36">
        <f t="shared" si="0"/>
        <v>0</v>
      </c>
      <c r="G17" s="31"/>
      <c r="H17" s="31"/>
      <c r="I17" s="31"/>
      <c r="J17" s="31"/>
    </row>
    <row r="18" spans="1:19" ht="18.75" customHeight="1">
      <c r="A18" s="6" t="s">
        <v>301</v>
      </c>
      <c r="B18" s="151">
        <v>3063</v>
      </c>
      <c r="C18" s="31"/>
      <c r="D18" s="31"/>
      <c r="E18" s="31"/>
      <c r="F18" s="36">
        <f t="shared" si="0"/>
        <v>0</v>
      </c>
      <c r="G18" s="31"/>
      <c r="H18" s="31"/>
      <c r="I18" s="31"/>
      <c r="J18" s="31"/>
    </row>
    <row r="19" spans="1:19" ht="18.75" customHeight="1">
      <c r="A19" s="6" t="s">
        <v>302</v>
      </c>
      <c r="B19" s="7">
        <v>3070</v>
      </c>
      <c r="C19" s="31">
        <v>1796</v>
      </c>
      <c r="D19" s="31"/>
      <c r="E19" s="31"/>
      <c r="F19" s="36">
        <f t="shared" si="0"/>
        <v>0</v>
      </c>
      <c r="G19" s="31"/>
      <c r="H19" s="31"/>
      <c r="I19" s="31"/>
      <c r="J19" s="31"/>
      <c r="O19" s="36">
        <f t="shared" ref="O19" si="1">SUM(P19:S19)</f>
        <v>60928</v>
      </c>
      <c r="P19" s="31">
        <v>15232</v>
      </c>
      <c r="Q19" s="31">
        <v>15232</v>
      </c>
      <c r="R19" s="31">
        <v>15232</v>
      </c>
      <c r="S19" s="31">
        <v>15232</v>
      </c>
    </row>
    <row r="20" spans="1:19" ht="18.75" customHeight="1">
      <c r="A20" s="8" t="s">
        <v>303</v>
      </c>
      <c r="B20" s="9">
        <v>3100</v>
      </c>
      <c r="C20" s="44">
        <f>SUM(C21:C24,C28,C38,C39)</f>
        <v>-161021</v>
      </c>
      <c r="D20" s="44">
        <f>SUM(D21:D24,D28,D38,D39)</f>
        <v>-196460</v>
      </c>
      <c r="E20" s="44">
        <f>SUM(E21:E24,E28,E38,E39)</f>
        <v>-196460</v>
      </c>
      <c r="F20" s="46">
        <f t="shared" si="0"/>
        <v>-232699.08000000002</v>
      </c>
      <c r="G20" s="44">
        <f>SUM(G21:G24,G28,G38,G39)</f>
        <v>-75119.77</v>
      </c>
      <c r="H20" s="44">
        <f>SUM(H21:H24,H28,H38,H39)</f>
        <v>-43552.770000000004</v>
      </c>
      <c r="I20" s="44">
        <f>SUM(I21:I24,I28,I38,I39)</f>
        <v>-45716.770000000004</v>
      </c>
      <c r="J20" s="44">
        <f>SUM(J21:J24,J28,J38,J39)</f>
        <v>-68309.77</v>
      </c>
    </row>
    <row r="21" spans="1:19" ht="18.75" customHeight="1">
      <c r="A21" s="6" t="s">
        <v>304</v>
      </c>
      <c r="B21" s="78">
        <v>3110</v>
      </c>
      <c r="C21" s="31">
        <v>-27314</v>
      </c>
      <c r="D21" s="31">
        <v>-45428</v>
      </c>
      <c r="E21" s="31">
        <v>-45428</v>
      </c>
      <c r="F21" s="36">
        <f t="shared" si="0"/>
        <v>-48803</v>
      </c>
      <c r="G21" s="31">
        <v>-24528</v>
      </c>
      <c r="H21" s="31">
        <v>-2751</v>
      </c>
      <c r="I21" s="31">
        <v>-2719</v>
      </c>
      <c r="J21" s="31">
        <v>-18805</v>
      </c>
    </row>
    <row r="22" spans="1:19" ht="18.75" customHeight="1">
      <c r="A22" s="6" t="s">
        <v>305</v>
      </c>
      <c r="B22" s="78">
        <v>3120</v>
      </c>
      <c r="C22" s="31">
        <v>-41647</v>
      </c>
      <c r="D22" s="31">
        <v>-68509</v>
      </c>
      <c r="E22" s="31">
        <v>-68509</v>
      </c>
      <c r="F22" s="36">
        <v>-94896</v>
      </c>
      <c r="G22" s="31">
        <v>-23724</v>
      </c>
      <c r="H22" s="31">
        <f t="shared" ref="H22:J23" si="2">G22</f>
        <v>-23724</v>
      </c>
      <c r="I22" s="31">
        <f t="shared" si="2"/>
        <v>-23724</v>
      </c>
      <c r="J22" s="31">
        <f t="shared" si="2"/>
        <v>-23724</v>
      </c>
    </row>
    <row r="23" spans="1:19" ht="18.75" customHeight="1">
      <c r="A23" s="6" t="s">
        <v>169</v>
      </c>
      <c r="B23" s="78">
        <v>3130</v>
      </c>
      <c r="C23" s="31">
        <v>-11604</v>
      </c>
      <c r="D23" s="31">
        <v>-15072</v>
      </c>
      <c r="E23" s="31">
        <v>-15072</v>
      </c>
      <c r="F23" s="36">
        <v>-20877</v>
      </c>
      <c r="G23" s="31">
        <v>-5219.25</v>
      </c>
      <c r="H23" s="31">
        <f t="shared" si="2"/>
        <v>-5219.25</v>
      </c>
      <c r="I23" s="31">
        <f t="shared" si="2"/>
        <v>-5219.25</v>
      </c>
      <c r="J23" s="31">
        <f t="shared" si="2"/>
        <v>-5219.25</v>
      </c>
    </row>
    <row r="24" spans="1:19" ht="18.75" customHeight="1">
      <c r="A24" s="6" t="s">
        <v>306</v>
      </c>
      <c r="B24" s="78">
        <v>3140</v>
      </c>
      <c r="C24" s="36">
        <f>SUM(C25:C27)</f>
        <v>0</v>
      </c>
      <c r="D24" s="36">
        <f>SUM(D25:D27)</f>
        <v>0</v>
      </c>
      <c r="E24" s="36">
        <f>SUM(E25:E27)</f>
        <v>0</v>
      </c>
      <c r="F24" s="36">
        <f t="shared" si="0"/>
        <v>0</v>
      </c>
      <c r="G24" s="36">
        <f>SUM(G25:G27)</f>
        <v>0</v>
      </c>
      <c r="H24" s="36">
        <f>SUM(H25:H27)</f>
        <v>0</v>
      </c>
      <c r="I24" s="36">
        <f>SUM(I25:I27)</f>
        <v>0</v>
      </c>
      <c r="J24" s="36">
        <f>SUM(J25:J27)</f>
        <v>0</v>
      </c>
    </row>
    <row r="25" spans="1:19" ht="18.75" customHeight="1">
      <c r="A25" s="6" t="s">
        <v>299</v>
      </c>
      <c r="B25" s="138">
        <v>3141</v>
      </c>
      <c r="C25" s="31" t="s">
        <v>166</v>
      </c>
      <c r="D25" s="31" t="s">
        <v>166</v>
      </c>
      <c r="E25" s="31" t="s">
        <v>166</v>
      </c>
      <c r="F25" s="36">
        <f t="shared" si="0"/>
        <v>0</v>
      </c>
      <c r="G25" s="31" t="s">
        <v>166</v>
      </c>
      <c r="H25" s="31" t="s">
        <v>166</v>
      </c>
      <c r="I25" s="31" t="s">
        <v>166</v>
      </c>
      <c r="J25" s="31" t="s">
        <v>166</v>
      </c>
    </row>
    <row r="26" spans="1:19" ht="18.75" customHeight="1">
      <c r="A26" s="6" t="s">
        <v>300</v>
      </c>
      <c r="B26" s="138">
        <v>3142</v>
      </c>
      <c r="C26" s="31" t="s">
        <v>166</v>
      </c>
      <c r="D26" s="31" t="s">
        <v>166</v>
      </c>
      <c r="E26" s="31" t="s">
        <v>166</v>
      </c>
      <c r="F26" s="36">
        <f t="shared" si="0"/>
        <v>0</v>
      </c>
      <c r="G26" s="31" t="s">
        <v>166</v>
      </c>
      <c r="H26" s="31" t="s">
        <v>166</v>
      </c>
      <c r="I26" s="31" t="s">
        <v>166</v>
      </c>
      <c r="J26" s="31" t="s">
        <v>166</v>
      </c>
    </row>
    <row r="27" spans="1:19" ht="18.75" customHeight="1">
      <c r="A27" s="6" t="s">
        <v>301</v>
      </c>
      <c r="B27" s="138">
        <v>3143</v>
      </c>
      <c r="C27" s="31" t="s">
        <v>166</v>
      </c>
      <c r="D27" s="31" t="s">
        <v>166</v>
      </c>
      <c r="E27" s="31" t="s">
        <v>166</v>
      </c>
      <c r="F27" s="36">
        <f t="shared" si="0"/>
        <v>0</v>
      </c>
      <c r="G27" s="31" t="s">
        <v>166</v>
      </c>
      <c r="H27" s="31" t="s">
        <v>166</v>
      </c>
      <c r="I27" s="31" t="s">
        <v>166</v>
      </c>
      <c r="J27" s="31" t="s">
        <v>166</v>
      </c>
    </row>
    <row r="28" spans="1:19" ht="18.75" customHeight="1">
      <c r="A28" s="6" t="s">
        <v>307</v>
      </c>
      <c r="B28" s="78">
        <v>3150</v>
      </c>
      <c r="C28" s="36">
        <f>SUM(C29:C34,C37)</f>
        <v>-42180</v>
      </c>
      <c r="D28" s="36">
        <f>SUM(D29:D34,D37)</f>
        <v>-50247</v>
      </c>
      <c r="E28" s="36">
        <f>SUM(E29:E34,E37)</f>
        <v>-50247</v>
      </c>
      <c r="F28" s="36">
        <f t="shared" si="0"/>
        <v>-38123.08</v>
      </c>
      <c r="G28" s="36">
        <f>SUM(G29:G34,G37)</f>
        <v>-14148.52</v>
      </c>
      <c r="H28" s="36">
        <f>SUM(H29:H34,H37)</f>
        <v>-4358.5200000000004</v>
      </c>
      <c r="I28" s="36">
        <f>SUM(I29:I34,I37)</f>
        <v>-6554.52</v>
      </c>
      <c r="J28" s="36">
        <f>SUM(J29:J34,J37)</f>
        <v>-13061.52</v>
      </c>
    </row>
    <row r="29" spans="1:19" ht="18.75" customHeight="1">
      <c r="A29" s="6" t="s">
        <v>53</v>
      </c>
      <c r="B29" s="138">
        <v>3151</v>
      </c>
      <c r="C29" s="31" t="s">
        <v>417</v>
      </c>
      <c r="D29" s="31" t="s">
        <v>166</v>
      </c>
      <c r="E29" s="31" t="s">
        <v>166</v>
      </c>
      <c r="F29" s="36">
        <f t="shared" si="0"/>
        <v>0</v>
      </c>
      <c r="G29" s="31" t="s">
        <v>166</v>
      </c>
      <c r="H29" s="31" t="s">
        <v>166</v>
      </c>
      <c r="I29" s="31" t="s">
        <v>166</v>
      </c>
      <c r="J29" s="31" t="s">
        <v>166</v>
      </c>
    </row>
    <row r="30" spans="1:19" ht="18.75" customHeight="1">
      <c r="A30" s="6" t="s">
        <v>308</v>
      </c>
      <c r="B30" s="138">
        <v>3152</v>
      </c>
      <c r="C30" s="31">
        <v>-504</v>
      </c>
      <c r="D30" s="31">
        <v>-16055</v>
      </c>
      <c r="E30" s="31">
        <v>-16055</v>
      </c>
      <c r="F30" s="36">
        <f t="shared" si="0"/>
        <v>-16297</v>
      </c>
      <c r="G30" s="31">
        <v>-8692</v>
      </c>
      <c r="H30" s="31">
        <v>1098</v>
      </c>
      <c r="I30" s="31">
        <v>-1098</v>
      </c>
      <c r="J30" s="31">
        <v>-7605</v>
      </c>
      <c r="L30" s="220"/>
    </row>
    <row r="31" spans="1:19" ht="18.75" customHeight="1">
      <c r="A31" s="6" t="s">
        <v>270</v>
      </c>
      <c r="B31" s="138">
        <v>3153</v>
      </c>
      <c r="C31" s="31" t="s">
        <v>416</v>
      </c>
      <c r="D31" s="31" t="s">
        <v>166</v>
      </c>
      <c r="E31" s="31" t="s">
        <v>166</v>
      </c>
      <c r="F31" s="36">
        <f t="shared" si="0"/>
        <v>0</v>
      </c>
      <c r="G31" s="31" t="s">
        <v>166</v>
      </c>
      <c r="H31" s="31" t="s">
        <v>166</v>
      </c>
      <c r="I31" s="31" t="s">
        <v>166</v>
      </c>
      <c r="J31" s="31" t="s">
        <v>166</v>
      </c>
    </row>
    <row r="32" spans="1:19" ht="18.75" customHeight="1">
      <c r="A32" s="6" t="s">
        <v>309</v>
      </c>
      <c r="B32" s="138">
        <v>3154</v>
      </c>
      <c r="C32" s="31" t="s">
        <v>166</v>
      </c>
      <c r="D32" s="31" t="s">
        <v>166</v>
      </c>
      <c r="E32" s="31" t="s">
        <v>166</v>
      </c>
      <c r="F32" s="36">
        <f t="shared" si="0"/>
        <v>0</v>
      </c>
      <c r="G32" s="31" t="s">
        <v>166</v>
      </c>
      <c r="H32" s="31" t="s">
        <v>166</v>
      </c>
      <c r="I32" s="31" t="s">
        <v>166</v>
      </c>
      <c r="J32" s="31" t="s">
        <v>166</v>
      </c>
    </row>
    <row r="33" spans="1:10" ht="18.75" customHeight="1">
      <c r="A33" s="6" t="s">
        <v>273</v>
      </c>
      <c r="B33" s="138">
        <v>3155</v>
      </c>
      <c r="C33" s="31">
        <v>-9012</v>
      </c>
      <c r="D33" s="31">
        <v>-12332</v>
      </c>
      <c r="E33" s="31">
        <v>-12332</v>
      </c>
      <c r="F33" s="36">
        <f>-21826.08</f>
        <v>-21826.080000000002</v>
      </c>
      <c r="G33" s="31">
        <v>-5456.52</v>
      </c>
      <c r="H33" s="31">
        <f>G33</f>
        <v>-5456.52</v>
      </c>
      <c r="I33" s="31">
        <f>H33</f>
        <v>-5456.52</v>
      </c>
      <c r="J33" s="31">
        <f>I33</f>
        <v>-5456.52</v>
      </c>
    </row>
    <row r="34" spans="1:10" ht="21.75" customHeight="1">
      <c r="A34" s="131" t="s">
        <v>310</v>
      </c>
      <c r="B34" s="138">
        <v>3156</v>
      </c>
      <c r="C34" s="36">
        <f t="shared" ref="C34:J34" si="3">SUM(C35:C36)</f>
        <v>0</v>
      </c>
      <c r="D34" s="36">
        <f t="shared" si="3"/>
        <v>0</v>
      </c>
      <c r="E34" s="36">
        <f t="shared" si="3"/>
        <v>0</v>
      </c>
      <c r="F34" s="36">
        <f t="shared" si="0"/>
        <v>0</v>
      </c>
      <c r="G34" s="36">
        <f t="shared" si="3"/>
        <v>0</v>
      </c>
      <c r="H34" s="36">
        <f t="shared" si="3"/>
        <v>0</v>
      </c>
      <c r="I34" s="36">
        <f t="shared" si="3"/>
        <v>0</v>
      </c>
      <c r="J34" s="36">
        <f t="shared" si="3"/>
        <v>0</v>
      </c>
    </row>
    <row r="35" spans="1:10" ht="36.75" customHeight="1">
      <c r="A35" s="6" t="s">
        <v>56</v>
      </c>
      <c r="B35" s="138" t="s">
        <v>311</v>
      </c>
      <c r="C35" s="31" t="s">
        <v>166</v>
      </c>
      <c r="D35" s="31" t="s">
        <v>166</v>
      </c>
      <c r="E35" s="31" t="s">
        <v>166</v>
      </c>
      <c r="F35" s="36">
        <f t="shared" si="0"/>
        <v>0</v>
      </c>
      <c r="G35" s="31" t="s">
        <v>425</v>
      </c>
      <c r="H35" s="31" t="s">
        <v>430</v>
      </c>
      <c r="I35" s="31" t="s">
        <v>430</v>
      </c>
      <c r="J35" s="31" t="s">
        <v>430</v>
      </c>
    </row>
    <row r="36" spans="1:10" ht="54" customHeight="1">
      <c r="A36" s="6" t="s">
        <v>57</v>
      </c>
      <c r="B36" s="78" t="s">
        <v>312</v>
      </c>
      <c r="C36" s="31" t="s">
        <v>166</v>
      </c>
      <c r="D36" s="31" t="s">
        <v>166</v>
      </c>
      <c r="E36" s="31" t="s">
        <v>166</v>
      </c>
      <c r="F36" s="36">
        <f t="shared" si="0"/>
        <v>0</v>
      </c>
      <c r="G36" s="31" t="s">
        <v>166</v>
      </c>
      <c r="H36" s="31" t="s">
        <v>166</v>
      </c>
      <c r="I36" s="31" t="s">
        <v>166</v>
      </c>
      <c r="J36" s="31" t="s">
        <v>166</v>
      </c>
    </row>
    <row r="37" spans="1:10" ht="18.75" customHeight="1">
      <c r="A37" s="6" t="s">
        <v>313</v>
      </c>
      <c r="B37" s="78">
        <v>3157</v>
      </c>
      <c r="C37" s="31">
        <v>-32664</v>
      </c>
      <c r="D37" s="31">
        <v>-21860</v>
      </c>
      <c r="E37" s="31">
        <v>-21860</v>
      </c>
      <c r="F37" s="36">
        <f t="shared" si="0"/>
        <v>0</v>
      </c>
      <c r="G37" s="31" t="s">
        <v>166</v>
      </c>
      <c r="H37" s="31" t="s">
        <v>166</v>
      </c>
      <c r="I37" s="31" t="s">
        <v>166</v>
      </c>
      <c r="J37" s="31" t="s">
        <v>166</v>
      </c>
    </row>
    <row r="38" spans="1:10" ht="18.75" customHeight="1">
      <c r="A38" s="6" t="s">
        <v>314</v>
      </c>
      <c r="B38" s="78">
        <v>3160</v>
      </c>
      <c r="C38" s="31">
        <v>-34605</v>
      </c>
      <c r="D38" s="31" t="s">
        <v>166</v>
      </c>
      <c r="E38" s="31" t="s">
        <v>166</v>
      </c>
      <c r="F38" s="36">
        <f t="shared" si="0"/>
        <v>0</v>
      </c>
      <c r="G38" s="31" t="s">
        <v>166</v>
      </c>
      <c r="H38" s="31" t="s">
        <v>166</v>
      </c>
      <c r="I38" s="31" t="s">
        <v>166</v>
      </c>
      <c r="J38" s="31" t="s">
        <v>166</v>
      </c>
    </row>
    <row r="39" spans="1:10" ht="18.75" customHeight="1">
      <c r="A39" s="6" t="s">
        <v>315</v>
      </c>
      <c r="B39" s="80">
        <v>3170</v>
      </c>
      <c r="C39" s="31">
        <v>-3671</v>
      </c>
      <c r="D39" s="31">
        <v>-17204</v>
      </c>
      <c r="E39" s="31">
        <v>-17204</v>
      </c>
      <c r="F39" s="36">
        <f t="shared" si="0"/>
        <v>-30000</v>
      </c>
      <c r="G39" s="31">
        <v>-7500</v>
      </c>
      <c r="H39" s="31">
        <v>-7500</v>
      </c>
      <c r="I39" s="31">
        <v>-7500</v>
      </c>
      <c r="J39" s="31">
        <v>-7500</v>
      </c>
    </row>
    <row r="40" spans="1:10" ht="18.75" customHeight="1">
      <c r="A40" s="8" t="s">
        <v>316</v>
      </c>
      <c r="B40" s="77">
        <v>3195</v>
      </c>
      <c r="C40" s="44">
        <v>-1008</v>
      </c>
      <c r="D40" s="44">
        <f t="shared" ref="D40:J40" si="4">SUM(D7,D20)</f>
        <v>-63383</v>
      </c>
      <c r="E40" s="44">
        <f t="shared" si="4"/>
        <v>-63383</v>
      </c>
      <c r="F40" s="46">
        <f t="shared" si="0"/>
        <v>-52705.200000000012</v>
      </c>
      <c r="G40" s="44">
        <f t="shared" si="4"/>
        <v>-9777.0500000000029</v>
      </c>
      <c r="H40" s="44">
        <f t="shared" si="4"/>
        <v>-16180.050000000003</v>
      </c>
      <c r="I40" s="44">
        <f t="shared" si="4"/>
        <v>-18344.050000000003</v>
      </c>
      <c r="J40" s="44">
        <f t="shared" si="4"/>
        <v>-8404.0500000000029</v>
      </c>
    </row>
    <row r="41" spans="1:10" ht="29.25" customHeight="1">
      <c r="A41" s="166" t="s">
        <v>317</v>
      </c>
      <c r="B41" s="151"/>
      <c r="C41" s="334"/>
      <c r="D41" s="335"/>
      <c r="E41" s="335"/>
      <c r="F41" s="335"/>
      <c r="G41" s="335"/>
      <c r="H41" s="335"/>
      <c r="I41" s="335"/>
      <c r="J41" s="336"/>
    </row>
    <row r="42" spans="1:10" ht="18.75" customHeight="1">
      <c r="A42" s="73" t="s">
        <v>318</v>
      </c>
      <c r="B42" s="149">
        <v>3200</v>
      </c>
      <c r="C42" s="44">
        <f>SUM(C43,C45:C49)</f>
        <v>0</v>
      </c>
      <c r="D42" s="44">
        <f>SUM(D43,D45:D49)</f>
        <v>0</v>
      </c>
      <c r="E42" s="44">
        <f>SUM(E43,E45:E49)</f>
        <v>0</v>
      </c>
      <c r="F42" s="46">
        <f>SUM(G42:J42)</f>
        <v>0</v>
      </c>
      <c r="G42" s="44">
        <f>SUM(G43,G45:G49)</f>
        <v>0</v>
      </c>
      <c r="H42" s="44">
        <f>SUM(H43,H45:H49)</f>
        <v>0</v>
      </c>
      <c r="I42" s="44">
        <f>SUM(I43,I45:I49)</f>
        <v>0</v>
      </c>
      <c r="J42" s="44">
        <f>SUM(J43,J45:J49)</f>
        <v>0</v>
      </c>
    </row>
    <row r="43" spans="1:10" ht="18.75" customHeight="1">
      <c r="A43" s="6" t="s">
        <v>319</v>
      </c>
      <c r="B43" s="7">
        <v>3210</v>
      </c>
      <c r="C43" s="31" t="s">
        <v>415</v>
      </c>
      <c r="D43" s="31"/>
      <c r="E43" s="31"/>
      <c r="F43" s="36">
        <f t="shared" si="0"/>
        <v>0</v>
      </c>
      <c r="G43" s="31"/>
      <c r="H43" s="31"/>
      <c r="I43" s="31"/>
      <c r="J43" s="31"/>
    </row>
    <row r="44" spans="1:10" ht="18.75" customHeight="1">
      <c r="A44" s="6" t="s">
        <v>320</v>
      </c>
      <c r="B44" s="7">
        <v>3215</v>
      </c>
      <c r="C44" s="31" t="s">
        <v>415</v>
      </c>
      <c r="D44" s="31"/>
      <c r="E44" s="31"/>
      <c r="F44" s="36">
        <f t="shared" si="0"/>
        <v>0</v>
      </c>
      <c r="G44" s="31"/>
      <c r="H44" s="31"/>
      <c r="I44" s="31"/>
      <c r="J44" s="31"/>
    </row>
    <row r="45" spans="1:10" ht="18.75" customHeight="1">
      <c r="A45" s="6" t="s">
        <v>321</v>
      </c>
      <c r="B45" s="7">
        <v>3220</v>
      </c>
      <c r="C45" s="31" t="s">
        <v>415</v>
      </c>
      <c r="D45" s="31"/>
      <c r="E45" s="31"/>
      <c r="F45" s="36">
        <f t="shared" si="0"/>
        <v>0</v>
      </c>
      <c r="G45" s="31"/>
      <c r="H45" s="31"/>
      <c r="I45" s="31"/>
      <c r="J45" s="31"/>
    </row>
    <row r="46" spans="1:10" ht="18.75" customHeight="1">
      <c r="A46" s="6" t="s">
        <v>322</v>
      </c>
      <c r="B46" s="7">
        <v>3225</v>
      </c>
      <c r="C46" s="31" t="s">
        <v>415</v>
      </c>
      <c r="D46" s="31"/>
      <c r="E46" s="31"/>
      <c r="F46" s="36">
        <f t="shared" si="0"/>
        <v>0</v>
      </c>
      <c r="G46" s="31"/>
      <c r="H46" s="31"/>
      <c r="I46" s="31"/>
      <c r="J46" s="31"/>
    </row>
    <row r="47" spans="1:10" ht="18.75" customHeight="1">
      <c r="A47" s="6" t="s">
        <v>323</v>
      </c>
      <c r="B47" s="7">
        <v>3230</v>
      </c>
      <c r="C47" s="31" t="s">
        <v>415</v>
      </c>
      <c r="D47" s="31"/>
      <c r="E47" s="31"/>
      <c r="F47" s="36">
        <f t="shared" si="0"/>
        <v>0</v>
      </c>
      <c r="G47" s="31"/>
      <c r="H47" s="31"/>
      <c r="I47" s="31"/>
      <c r="J47" s="31"/>
    </row>
    <row r="48" spans="1:10" ht="18.75" customHeight="1">
      <c r="A48" s="6" t="s">
        <v>324</v>
      </c>
      <c r="B48" s="7">
        <v>3235</v>
      </c>
      <c r="C48" s="31" t="s">
        <v>415</v>
      </c>
      <c r="D48" s="31"/>
      <c r="E48" s="31"/>
      <c r="F48" s="36">
        <f t="shared" si="0"/>
        <v>0</v>
      </c>
      <c r="G48" s="31"/>
      <c r="H48" s="31"/>
      <c r="I48" s="31"/>
      <c r="J48" s="31"/>
    </row>
    <row r="49" spans="1:10" ht="18.75" customHeight="1">
      <c r="A49" s="6" t="s">
        <v>302</v>
      </c>
      <c r="B49" s="7">
        <v>3240</v>
      </c>
      <c r="C49" s="31" t="s">
        <v>415</v>
      </c>
      <c r="D49" s="31"/>
      <c r="E49" s="31"/>
      <c r="F49" s="36">
        <f t="shared" si="0"/>
        <v>0</v>
      </c>
      <c r="G49" s="31"/>
      <c r="H49" s="31"/>
      <c r="I49" s="31"/>
      <c r="J49" s="31"/>
    </row>
    <row r="50" spans="1:10" ht="18.75" customHeight="1">
      <c r="A50" s="8" t="s">
        <v>325</v>
      </c>
      <c r="B50" s="9">
        <v>3255</v>
      </c>
      <c r="C50" s="44">
        <f>SUM(C51,C53,C58,C59)</f>
        <v>0</v>
      </c>
      <c r="D50" s="44">
        <f>SUM(D51,D53,D58,D59)</f>
        <v>0</v>
      </c>
      <c r="E50" s="44">
        <f>SUM(E51,E53,E58,E59)</f>
        <v>0</v>
      </c>
      <c r="F50" s="46">
        <f t="shared" si="0"/>
        <v>0</v>
      </c>
      <c r="G50" s="44">
        <f>SUM(G51,G53,G58,G59)</f>
        <v>0</v>
      </c>
      <c r="H50" s="44">
        <f>SUM(H51,H53,H58,H59)</f>
        <v>0</v>
      </c>
      <c r="I50" s="44">
        <f>SUM(I51,I53,I58,I59)</f>
        <v>0</v>
      </c>
      <c r="J50" s="44">
        <f>SUM(J51,J53,J58,J59)</f>
        <v>0</v>
      </c>
    </row>
    <row r="51" spans="1:10" ht="18.75" customHeight="1">
      <c r="A51" s="6" t="s">
        <v>326</v>
      </c>
      <c r="B51" s="78">
        <v>3260</v>
      </c>
      <c r="C51" s="31" t="s">
        <v>166</v>
      </c>
      <c r="D51" s="31" t="s">
        <v>166</v>
      </c>
      <c r="E51" s="31" t="s">
        <v>166</v>
      </c>
      <c r="F51" s="36">
        <f t="shared" si="0"/>
        <v>0</v>
      </c>
      <c r="G51" s="31" t="s">
        <v>166</v>
      </c>
      <c r="H51" s="31" t="s">
        <v>166</v>
      </c>
      <c r="I51" s="31" t="s">
        <v>166</v>
      </c>
      <c r="J51" s="31" t="s">
        <v>166</v>
      </c>
    </row>
    <row r="52" spans="1:10" ht="18.75" customHeight="1">
      <c r="A52" s="6" t="s">
        <v>327</v>
      </c>
      <c r="B52" s="78">
        <v>3265</v>
      </c>
      <c r="C52" s="31" t="s">
        <v>166</v>
      </c>
      <c r="D52" s="31" t="s">
        <v>166</v>
      </c>
      <c r="E52" s="31" t="s">
        <v>166</v>
      </c>
      <c r="F52" s="36">
        <f t="shared" si="0"/>
        <v>0</v>
      </c>
      <c r="G52" s="31" t="s">
        <v>166</v>
      </c>
      <c r="H52" s="31" t="s">
        <v>166</v>
      </c>
      <c r="I52" s="31" t="s">
        <v>166</v>
      </c>
      <c r="J52" s="31" t="s">
        <v>166</v>
      </c>
    </row>
    <row r="53" spans="1:10" ht="18.75" customHeight="1">
      <c r="A53" s="6" t="s">
        <v>328</v>
      </c>
      <c r="B53" s="7">
        <v>3270</v>
      </c>
      <c r="C53" s="45">
        <f>SUM(C54:C57)</f>
        <v>0</v>
      </c>
      <c r="D53" s="45">
        <f>SUM(D54:D57)</f>
        <v>0</v>
      </c>
      <c r="E53" s="45">
        <f>SUM(E54:E57)</f>
        <v>0</v>
      </c>
      <c r="F53" s="36">
        <f t="shared" si="0"/>
        <v>0</v>
      </c>
      <c r="G53" s="45">
        <f>SUM(G54:G57)</f>
        <v>0</v>
      </c>
      <c r="H53" s="45">
        <f>SUM(H54:H57)</f>
        <v>0</v>
      </c>
      <c r="I53" s="45">
        <f>SUM(I54:I57)</f>
        <v>0</v>
      </c>
      <c r="J53" s="45">
        <f>SUM(J54:J57)</f>
        <v>0</v>
      </c>
    </row>
    <row r="54" spans="1:10" ht="18.75" customHeight="1">
      <c r="A54" s="6" t="s">
        <v>329</v>
      </c>
      <c r="B54" s="7">
        <v>3271</v>
      </c>
      <c r="C54" s="31" t="s">
        <v>166</v>
      </c>
      <c r="D54" s="31" t="s">
        <v>166</v>
      </c>
      <c r="E54" s="31" t="s">
        <v>166</v>
      </c>
      <c r="F54" s="36">
        <f t="shared" si="0"/>
        <v>0</v>
      </c>
      <c r="G54" s="31" t="s">
        <v>166</v>
      </c>
      <c r="H54" s="31" t="s">
        <v>166</v>
      </c>
      <c r="I54" s="31" t="s">
        <v>166</v>
      </c>
      <c r="J54" s="31" t="s">
        <v>166</v>
      </c>
    </row>
    <row r="55" spans="1:10" ht="18.75" customHeight="1">
      <c r="A55" s="6" t="s">
        <v>330</v>
      </c>
      <c r="B55" s="7">
        <v>3272</v>
      </c>
      <c r="C55" s="31" t="s">
        <v>166</v>
      </c>
      <c r="D55" s="31" t="s">
        <v>166</v>
      </c>
      <c r="E55" s="31" t="s">
        <v>166</v>
      </c>
      <c r="F55" s="36">
        <f t="shared" si="0"/>
        <v>0</v>
      </c>
      <c r="G55" s="31" t="s">
        <v>166</v>
      </c>
      <c r="H55" s="31" t="s">
        <v>166</v>
      </c>
      <c r="I55" s="31" t="s">
        <v>166</v>
      </c>
      <c r="J55" s="31" t="s">
        <v>166</v>
      </c>
    </row>
    <row r="56" spans="1:10" ht="18.75" customHeight="1">
      <c r="A56" s="6" t="s">
        <v>331</v>
      </c>
      <c r="B56" s="151">
        <v>3273</v>
      </c>
      <c r="C56" s="31" t="s">
        <v>166</v>
      </c>
      <c r="D56" s="31" t="s">
        <v>166</v>
      </c>
      <c r="E56" s="31" t="s">
        <v>166</v>
      </c>
      <c r="F56" s="36">
        <f t="shared" si="0"/>
        <v>0</v>
      </c>
      <c r="G56" s="31" t="s">
        <v>166</v>
      </c>
      <c r="H56" s="31" t="s">
        <v>166</v>
      </c>
      <c r="I56" s="31" t="s">
        <v>166</v>
      </c>
      <c r="J56" s="31" t="s">
        <v>166</v>
      </c>
    </row>
    <row r="57" spans="1:10" ht="18.75" customHeight="1">
      <c r="A57" s="6" t="s">
        <v>332</v>
      </c>
      <c r="B57" s="159">
        <v>3274</v>
      </c>
      <c r="C57" s="31" t="s">
        <v>166</v>
      </c>
      <c r="D57" s="31" t="s">
        <v>166</v>
      </c>
      <c r="E57" s="31" t="s">
        <v>166</v>
      </c>
      <c r="F57" s="36">
        <f t="shared" si="0"/>
        <v>0</v>
      </c>
      <c r="G57" s="31" t="s">
        <v>166</v>
      </c>
      <c r="H57" s="31" t="s">
        <v>166</v>
      </c>
      <c r="I57" s="31" t="s">
        <v>166</v>
      </c>
      <c r="J57" s="31" t="s">
        <v>166</v>
      </c>
    </row>
    <row r="58" spans="1:10" ht="18.75" customHeight="1">
      <c r="A58" s="6" t="s">
        <v>333</v>
      </c>
      <c r="B58" s="79">
        <v>3280</v>
      </c>
      <c r="C58" s="31" t="s">
        <v>166</v>
      </c>
      <c r="D58" s="31" t="s">
        <v>166</v>
      </c>
      <c r="E58" s="31" t="s">
        <v>166</v>
      </c>
      <c r="F58" s="36">
        <f t="shared" si="0"/>
        <v>0</v>
      </c>
      <c r="G58" s="31" t="s">
        <v>166</v>
      </c>
      <c r="H58" s="31" t="s">
        <v>166</v>
      </c>
      <c r="I58" s="31" t="s">
        <v>166</v>
      </c>
      <c r="J58" s="31" t="s">
        <v>166</v>
      </c>
    </row>
    <row r="59" spans="1:10" ht="18.75" customHeight="1">
      <c r="A59" s="6" t="s">
        <v>334</v>
      </c>
      <c r="B59" s="80">
        <v>3290</v>
      </c>
      <c r="C59" s="31" t="s">
        <v>166</v>
      </c>
      <c r="D59" s="31" t="s">
        <v>166</v>
      </c>
      <c r="E59" s="31" t="s">
        <v>166</v>
      </c>
      <c r="F59" s="36">
        <f t="shared" si="0"/>
        <v>0</v>
      </c>
      <c r="G59" s="31" t="s">
        <v>166</v>
      </c>
      <c r="H59" s="31" t="s">
        <v>166</v>
      </c>
      <c r="I59" s="31" t="s">
        <v>166</v>
      </c>
      <c r="J59" s="31" t="s">
        <v>166</v>
      </c>
    </row>
    <row r="60" spans="1:10" ht="18.75" customHeight="1">
      <c r="A60" s="81" t="s">
        <v>335</v>
      </c>
      <c r="B60" s="9">
        <v>3295</v>
      </c>
      <c r="C60" s="44">
        <f>SUM(C42,C50)</f>
        <v>0</v>
      </c>
      <c r="D60" s="44">
        <f t="shared" ref="D60:J60" si="5">SUM(D42,D50)</f>
        <v>0</v>
      </c>
      <c r="E60" s="44">
        <f t="shared" si="5"/>
        <v>0</v>
      </c>
      <c r="F60" s="46">
        <f t="shared" si="0"/>
        <v>0</v>
      </c>
      <c r="G60" s="44">
        <f t="shared" si="5"/>
        <v>0</v>
      </c>
      <c r="H60" s="44">
        <f t="shared" si="5"/>
        <v>0</v>
      </c>
      <c r="I60" s="44">
        <f t="shared" si="5"/>
        <v>0</v>
      </c>
      <c r="J60" s="44">
        <f t="shared" si="5"/>
        <v>0</v>
      </c>
    </row>
    <row r="61" spans="1:10" ht="29.25" customHeight="1">
      <c r="A61" s="166" t="s">
        <v>336</v>
      </c>
      <c r="B61" s="9"/>
      <c r="C61" s="334"/>
      <c r="D61" s="335"/>
      <c r="E61" s="335"/>
      <c r="F61" s="335"/>
      <c r="G61" s="335"/>
      <c r="H61" s="335"/>
      <c r="I61" s="335"/>
      <c r="J61" s="336"/>
    </row>
    <row r="62" spans="1:10" ht="18.75" customHeight="1">
      <c r="A62" s="8" t="s">
        <v>337</v>
      </c>
      <c r="B62" s="9">
        <v>3300</v>
      </c>
      <c r="C62" s="44">
        <f>SUM(C63,C64,C68)</f>
        <v>0</v>
      </c>
      <c r="D62" s="44">
        <f>SUM(D63,D64,D68)</f>
        <v>0</v>
      </c>
      <c r="E62" s="44">
        <f>SUM(E63,E64,E68)</f>
        <v>0</v>
      </c>
      <c r="F62" s="46">
        <f t="shared" si="0"/>
        <v>0</v>
      </c>
      <c r="G62" s="44">
        <f>SUM(G63,G64,G68)</f>
        <v>0</v>
      </c>
      <c r="H62" s="44">
        <f>SUM(H63,H64,H68)</f>
        <v>0</v>
      </c>
      <c r="I62" s="44">
        <f>SUM(I63,I64,I68)</f>
        <v>0</v>
      </c>
      <c r="J62" s="44">
        <f>SUM(J63,J64,J68)</f>
        <v>0</v>
      </c>
    </row>
    <row r="63" spans="1:10" ht="18.75" customHeight="1">
      <c r="A63" s="6" t="s">
        <v>338</v>
      </c>
      <c r="B63" s="151">
        <v>3305</v>
      </c>
      <c r="C63" s="31"/>
      <c r="D63" s="31"/>
      <c r="E63" s="31"/>
      <c r="F63" s="36">
        <f t="shared" si="0"/>
        <v>0</v>
      </c>
      <c r="G63" s="31"/>
      <c r="H63" s="31"/>
      <c r="I63" s="31"/>
      <c r="J63" s="31"/>
    </row>
    <row r="64" spans="1:10" ht="18.75" customHeight="1">
      <c r="A64" s="6" t="s">
        <v>339</v>
      </c>
      <c r="B64" s="151">
        <v>3310</v>
      </c>
      <c r="C64" s="36">
        <f>SUM(C65:C67)</f>
        <v>0</v>
      </c>
      <c r="D64" s="36">
        <f>SUM(D65:D67)</f>
        <v>0</v>
      </c>
      <c r="E64" s="36">
        <f>SUM(E65:E67)</f>
        <v>0</v>
      </c>
      <c r="F64" s="36">
        <f t="shared" si="0"/>
        <v>0</v>
      </c>
      <c r="G64" s="36">
        <f>SUM(G65:G67)</f>
        <v>0</v>
      </c>
      <c r="H64" s="36">
        <f>SUM(H65:H67)</f>
        <v>0</v>
      </c>
      <c r="I64" s="36">
        <f>SUM(I65:I67)</f>
        <v>0</v>
      </c>
      <c r="J64" s="36">
        <f>SUM(J65:J67)</f>
        <v>0</v>
      </c>
    </row>
    <row r="65" spans="1:10" ht="18.75" customHeight="1">
      <c r="A65" s="6" t="s">
        <v>299</v>
      </c>
      <c r="B65" s="151">
        <v>3311</v>
      </c>
      <c r="C65" s="31" t="s">
        <v>415</v>
      </c>
      <c r="D65" s="31"/>
      <c r="E65" s="31"/>
      <c r="F65" s="36">
        <f t="shared" si="0"/>
        <v>0</v>
      </c>
      <c r="G65" s="31"/>
      <c r="H65" s="31"/>
      <c r="I65" s="31"/>
      <c r="J65" s="31"/>
    </row>
    <row r="66" spans="1:10" ht="18.75" customHeight="1">
      <c r="A66" s="6" t="s">
        <v>300</v>
      </c>
      <c r="B66" s="7">
        <v>3312</v>
      </c>
      <c r="C66" s="31" t="s">
        <v>415</v>
      </c>
      <c r="D66" s="31"/>
      <c r="E66" s="31"/>
      <c r="F66" s="36">
        <f t="shared" si="0"/>
        <v>0</v>
      </c>
      <c r="G66" s="31"/>
      <c r="H66" s="31"/>
      <c r="I66" s="31"/>
      <c r="J66" s="31"/>
    </row>
    <row r="67" spans="1:10" ht="18.75" customHeight="1">
      <c r="A67" s="6" t="s">
        <v>301</v>
      </c>
      <c r="B67" s="7">
        <v>3313</v>
      </c>
      <c r="C67" s="31" t="s">
        <v>415</v>
      </c>
      <c r="D67" s="31"/>
      <c r="E67" s="31"/>
      <c r="F67" s="36">
        <f t="shared" si="0"/>
        <v>0</v>
      </c>
      <c r="G67" s="31"/>
      <c r="H67" s="31"/>
      <c r="I67" s="31"/>
      <c r="J67" s="31"/>
    </row>
    <row r="68" spans="1:10" ht="18.75" customHeight="1">
      <c r="A68" s="6" t="s">
        <v>302</v>
      </c>
      <c r="B68" s="7">
        <v>3320</v>
      </c>
      <c r="C68" s="31" t="s">
        <v>415</v>
      </c>
      <c r="D68" s="31"/>
      <c r="E68" s="31"/>
      <c r="F68" s="36">
        <f t="shared" si="0"/>
        <v>0</v>
      </c>
      <c r="G68" s="31"/>
      <c r="H68" s="31"/>
      <c r="I68" s="31"/>
      <c r="J68" s="31"/>
    </row>
    <row r="69" spans="1:10" ht="18.75" customHeight="1">
      <c r="A69" s="8" t="s">
        <v>340</v>
      </c>
      <c r="B69" s="9">
        <v>3330</v>
      </c>
      <c r="C69" s="44">
        <f>SUM(C70:C71,C75:C78)</f>
        <v>0</v>
      </c>
      <c r="D69" s="44">
        <f>SUM(D70:D71,D75:D78)</f>
        <v>0</v>
      </c>
      <c r="E69" s="44">
        <f>SUM(E70:E71,E75:E78)</f>
        <v>0</v>
      </c>
      <c r="F69" s="46">
        <f t="shared" si="0"/>
        <v>0</v>
      </c>
      <c r="G69" s="44">
        <f>SUM(G70:G71,G75:G78)</f>
        <v>0</v>
      </c>
      <c r="H69" s="44">
        <f>SUM(H70:H71,H75:H78)</f>
        <v>0</v>
      </c>
      <c r="I69" s="44">
        <f>SUM(I70:I71,I75:I78)</f>
        <v>0</v>
      </c>
      <c r="J69" s="44">
        <f>SUM(J70:J71,J75:J78)</f>
        <v>0</v>
      </c>
    </row>
    <row r="70" spans="1:10" ht="18.75" customHeight="1">
      <c r="A70" s="6" t="s">
        <v>341</v>
      </c>
      <c r="B70" s="151">
        <v>3335</v>
      </c>
      <c r="C70" s="31" t="s">
        <v>166</v>
      </c>
      <c r="D70" s="31" t="s">
        <v>166</v>
      </c>
      <c r="E70" s="31" t="s">
        <v>166</v>
      </c>
      <c r="F70" s="36">
        <f t="shared" si="0"/>
        <v>0</v>
      </c>
      <c r="G70" s="31" t="s">
        <v>166</v>
      </c>
      <c r="H70" s="31" t="s">
        <v>166</v>
      </c>
      <c r="I70" s="31" t="s">
        <v>166</v>
      </c>
      <c r="J70" s="31" t="s">
        <v>166</v>
      </c>
    </row>
    <row r="71" spans="1:10" ht="18.75" customHeight="1">
      <c r="A71" s="6" t="s">
        <v>342</v>
      </c>
      <c r="B71" s="151">
        <v>3340</v>
      </c>
      <c r="C71" s="36">
        <f>SUM(C72:C74)</f>
        <v>0</v>
      </c>
      <c r="D71" s="36">
        <f>SUM(D72:D74)</f>
        <v>0</v>
      </c>
      <c r="E71" s="36">
        <f>SUM(E72:E74)</f>
        <v>0</v>
      </c>
      <c r="F71" s="36">
        <f t="shared" si="0"/>
        <v>0</v>
      </c>
      <c r="G71" s="36">
        <f>SUM(G72:G74)</f>
        <v>0</v>
      </c>
      <c r="H71" s="36">
        <f>SUM(H72:H74)</f>
        <v>0</v>
      </c>
      <c r="I71" s="36">
        <f>SUM(I72:I74)</f>
        <v>0</v>
      </c>
      <c r="J71" s="36">
        <f>SUM(J72:J74)</f>
        <v>0</v>
      </c>
    </row>
    <row r="72" spans="1:10" ht="18.75" customHeight="1">
      <c r="A72" s="6" t="s">
        <v>299</v>
      </c>
      <c r="B72" s="151">
        <v>3341</v>
      </c>
      <c r="C72" s="31" t="s">
        <v>420</v>
      </c>
      <c r="D72" s="31" t="s">
        <v>166</v>
      </c>
      <c r="E72" s="31" t="s">
        <v>166</v>
      </c>
      <c r="F72" s="36">
        <f t="shared" si="0"/>
        <v>0</v>
      </c>
      <c r="G72" s="31" t="s">
        <v>166</v>
      </c>
      <c r="H72" s="31" t="s">
        <v>166</v>
      </c>
      <c r="I72" s="31" t="s">
        <v>166</v>
      </c>
      <c r="J72" s="31" t="s">
        <v>166</v>
      </c>
    </row>
    <row r="73" spans="1:10" ht="18.75" customHeight="1">
      <c r="A73" s="6" t="s">
        <v>300</v>
      </c>
      <c r="B73" s="151">
        <v>3342</v>
      </c>
      <c r="C73" s="31" t="s">
        <v>166</v>
      </c>
      <c r="D73" s="31" t="s">
        <v>166</v>
      </c>
      <c r="E73" s="31" t="s">
        <v>166</v>
      </c>
      <c r="F73" s="36">
        <f t="shared" si="0"/>
        <v>0</v>
      </c>
      <c r="G73" s="31" t="s">
        <v>166</v>
      </c>
      <c r="H73" s="31" t="s">
        <v>166</v>
      </c>
      <c r="I73" s="31" t="s">
        <v>166</v>
      </c>
      <c r="J73" s="31" t="s">
        <v>166</v>
      </c>
    </row>
    <row r="74" spans="1:10" ht="18.75" customHeight="1">
      <c r="A74" s="6" t="s">
        <v>301</v>
      </c>
      <c r="B74" s="151">
        <v>3343</v>
      </c>
      <c r="C74" s="31" t="s">
        <v>420</v>
      </c>
      <c r="D74" s="31" t="s">
        <v>166</v>
      </c>
      <c r="E74" s="31" t="s">
        <v>166</v>
      </c>
      <c r="F74" s="36">
        <f t="shared" ref="F74:F82" si="6">SUM(G74:J74)</f>
        <v>0</v>
      </c>
      <c r="G74" s="31" t="s">
        <v>166</v>
      </c>
      <c r="H74" s="31" t="s">
        <v>166</v>
      </c>
      <c r="I74" s="31" t="s">
        <v>166</v>
      </c>
      <c r="J74" s="31" t="s">
        <v>166</v>
      </c>
    </row>
    <row r="75" spans="1:10" ht="18.75" customHeight="1">
      <c r="A75" s="6" t="s">
        <v>343</v>
      </c>
      <c r="B75" s="151">
        <v>3350</v>
      </c>
      <c r="C75" s="31" t="s">
        <v>166</v>
      </c>
      <c r="D75" s="31" t="s">
        <v>166</v>
      </c>
      <c r="E75" s="31" t="s">
        <v>166</v>
      </c>
      <c r="F75" s="36">
        <f t="shared" si="6"/>
        <v>0</v>
      </c>
      <c r="G75" s="31" t="s">
        <v>166</v>
      </c>
      <c r="H75" s="31" t="s">
        <v>166</v>
      </c>
      <c r="I75" s="31" t="s">
        <v>166</v>
      </c>
      <c r="J75" s="31" t="s">
        <v>166</v>
      </c>
    </row>
    <row r="76" spans="1:10" ht="18.75" customHeight="1">
      <c r="A76" s="6" t="s">
        <v>344</v>
      </c>
      <c r="B76" s="7">
        <v>3360</v>
      </c>
      <c r="C76" s="31" t="s">
        <v>166</v>
      </c>
      <c r="D76" s="31" t="s">
        <v>166</v>
      </c>
      <c r="E76" s="31" t="s">
        <v>166</v>
      </c>
      <c r="F76" s="36">
        <f t="shared" si="6"/>
        <v>0</v>
      </c>
      <c r="G76" s="31" t="s">
        <v>166</v>
      </c>
      <c r="H76" s="31" t="s">
        <v>166</v>
      </c>
      <c r="I76" s="31" t="s">
        <v>166</v>
      </c>
      <c r="J76" s="31" t="s">
        <v>166</v>
      </c>
    </row>
    <row r="77" spans="1:10" ht="18.75" customHeight="1">
      <c r="A77" s="6" t="s">
        <v>345</v>
      </c>
      <c r="B77" s="7">
        <v>3370</v>
      </c>
      <c r="C77" s="31" t="s">
        <v>420</v>
      </c>
      <c r="D77" s="31" t="s">
        <v>166</v>
      </c>
      <c r="E77" s="31" t="s">
        <v>166</v>
      </c>
      <c r="F77" s="36">
        <f t="shared" si="6"/>
        <v>0</v>
      </c>
      <c r="G77" s="31" t="s">
        <v>166</v>
      </c>
      <c r="H77" s="31" t="s">
        <v>166</v>
      </c>
      <c r="I77" s="31" t="s">
        <v>166</v>
      </c>
      <c r="J77" s="31" t="s">
        <v>166</v>
      </c>
    </row>
    <row r="78" spans="1:10" ht="18.75" customHeight="1">
      <c r="A78" s="6" t="s">
        <v>334</v>
      </c>
      <c r="B78" s="7">
        <v>3380</v>
      </c>
      <c r="C78" s="31" t="s">
        <v>415</v>
      </c>
      <c r="D78" s="31" t="s">
        <v>166</v>
      </c>
      <c r="E78" s="31" t="s">
        <v>166</v>
      </c>
      <c r="F78" s="36">
        <f t="shared" si="6"/>
        <v>0</v>
      </c>
      <c r="G78" s="31" t="s">
        <v>166</v>
      </c>
      <c r="H78" s="31" t="s">
        <v>166</v>
      </c>
      <c r="I78" s="31" t="s">
        <v>166</v>
      </c>
      <c r="J78" s="31" t="s">
        <v>166</v>
      </c>
    </row>
    <row r="79" spans="1:10" ht="18.75" customHeight="1">
      <c r="A79" s="8" t="s">
        <v>346</v>
      </c>
      <c r="B79" s="9">
        <v>3395</v>
      </c>
      <c r="C79" s="44">
        <v>79</v>
      </c>
      <c r="D79" s="44">
        <f t="shared" ref="D79:J79" si="7">SUM(D62,D69)</f>
        <v>0</v>
      </c>
      <c r="E79" s="44">
        <f t="shared" si="7"/>
        <v>0</v>
      </c>
      <c r="F79" s="46">
        <f t="shared" si="6"/>
        <v>0</v>
      </c>
      <c r="G79" s="44">
        <f t="shared" si="7"/>
        <v>0</v>
      </c>
      <c r="H79" s="44">
        <f t="shared" si="7"/>
        <v>0</v>
      </c>
      <c r="I79" s="44">
        <f t="shared" si="7"/>
        <v>0</v>
      </c>
      <c r="J79" s="44">
        <f t="shared" si="7"/>
        <v>0</v>
      </c>
    </row>
    <row r="80" spans="1:10" ht="18.75" customHeight="1">
      <c r="A80" s="8" t="s">
        <v>347</v>
      </c>
      <c r="B80" s="144">
        <v>3400</v>
      </c>
      <c r="C80" s="44">
        <f t="shared" ref="C80:J80" si="8">SUM(C40,C60,C79)</f>
        <v>-929</v>
      </c>
      <c r="D80" s="44">
        <f t="shared" si="8"/>
        <v>-63383</v>
      </c>
      <c r="E80" s="44">
        <f t="shared" si="8"/>
        <v>-63383</v>
      </c>
      <c r="F80" s="44">
        <f t="shared" si="8"/>
        <v>-52705.200000000012</v>
      </c>
      <c r="G80" s="44">
        <f t="shared" si="8"/>
        <v>-9777.0500000000029</v>
      </c>
      <c r="H80" s="44">
        <f t="shared" si="8"/>
        <v>-16180.050000000003</v>
      </c>
      <c r="I80" s="44">
        <f t="shared" si="8"/>
        <v>-18344.050000000003</v>
      </c>
      <c r="J80" s="44">
        <f t="shared" si="8"/>
        <v>-8404.0500000000029</v>
      </c>
    </row>
    <row r="81" spans="1:10" ht="18.75" customHeight="1">
      <c r="A81" s="6" t="s">
        <v>348</v>
      </c>
      <c r="B81" s="78">
        <v>3405</v>
      </c>
      <c r="C81" s="82">
        <v>2307</v>
      </c>
      <c r="D81" s="83"/>
      <c r="E81" s="83"/>
      <c r="F81" s="83"/>
      <c r="G81" s="83"/>
      <c r="H81" s="83"/>
      <c r="I81" s="83"/>
      <c r="J81" s="83"/>
    </row>
    <row r="82" spans="1:10" ht="18.75" customHeight="1">
      <c r="A82" s="26" t="s">
        <v>349</v>
      </c>
      <c r="B82" s="78">
        <v>3410</v>
      </c>
      <c r="C82" s="82" t="s">
        <v>415</v>
      </c>
      <c r="D82" s="83"/>
      <c r="E82" s="83"/>
      <c r="F82" s="36">
        <f t="shared" si="6"/>
        <v>0</v>
      </c>
      <c r="G82" s="83"/>
      <c r="H82" s="83"/>
      <c r="I82" s="83"/>
      <c r="J82" s="83"/>
    </row>
    <row r="83" spans="1:10" ht="18.75" customHeight="1">
      <c r="A83" s="6" t="s">
        <v>350</v>
      </c>
      <c r="B83" s="7">
        <v>3415</v>
      </c>
      <c r="C83" s="45">
        <f t="shared" ref="C83:J83" si="9">SUM(C81,C80,C82)</f>
        <v>1378</v>
      </c>
      <c r="D83" s="45">
        <f t="shared" si="9"/>
        <v>-63383</v>
      </c>
      <c r="E83" s="45">
        <f t="shared" si="9"/>
        <v>-63383</v>
      </c>
      <c r="F83" s="45">
        <f t="shared" si="9"/>
        <v>-52705.200000000012</v>
      </c>
      <c r="G83" s="45">
        <f t="shared" si="9"/>
        <v>-9777.0500000000029</v>
      </c>
      <c r="H83" s="45">
        <f t="shared" si="9"/>
        <v>-16180.050000000003</v>
      </c>
      <c r="I83" s="45">
        <f t="shared" si="9"/>
        <v>-18344.050000000003</v>
      </c>
      <c r="J83" s="45">
        <f t="shared" si="9"/>
        <v>-8404.0500000000029</v>
      </c>
    </row>
    <row r="84" spans="1:10" ht="18.75" customHeight="1">
      <c r="A84" s="2"/>
      <c r="B84" s="84"/>
      <c r="C84" s="85"/>
      <c r="D84" s="86"/>
      <c r="E84" s="86"/>
      <c r="F84" s="87"/>
      <c r="G84" s="86"/>
      <c r="H84" s="86"/>
      <c r="I84" s="86"/>
      <c r="J84" s="86"/>
    </row>
    <row r="85" spans="1:10" ht="18.75" customHeight="1">
      <c r="A85" s="2"/>
      <c r="B85" s="84"/>
      <c r="C85" s="85"/>
      <c r="D85" s="86"/>
      <c r="E85" s="86"/>
      <c r="F85" s="87"/>
      <c r="G85" s="86"/>
      <c r="H85" s="86"/>
      <c r="I85" s="86"/>
      <c r="J85" s="86"/>
    </row>
    <row r="86" spans="1:10" ht="18.75" customHeight="1">
      <c r="A86" s="164" t="s">
        <v>423</v>
      </c>
      <c r="B86" s="1"/>
      <c r="C86" s="337" t="s">
        <v>140</v>
      </c>
      <c r="D86" s="338"/>
      <c r="E86" s="338"/>
      <c r="F86" s="338"/>
      <c r="G86" s="11"/>
      <c r="H86" s="226"/>
      <c r="I86" s="226"/>
      <c r="J86" s="226"/>
    </row>
    <row r="87" spans="1:10" ht="18.75" customHeight="1">
      <c r="A87" s="173" t="s">
        <v>141</v>
      </c>
      <c r="B87" s="3"/>
      <c r="C87" s="333" t="s">
        <v>142</v>
      </c>
      <c r="D87" s="333"/>
      <c r="E87" s="333"/>
      <c r="F87" s="333"/>
      <c r="G87" s="15"/>
      <c r="H87" s="226" t="s">
        <v>422</v>
      </c>
      <c r="I87" s="226"/>
      <c r="J87" s="226"/>
    </row>
  </sheetData>
  <mergeCells count="15">
    <mergeCell ref="A1:J1"/>
    <mergeCell ref="A3:A4"/>
    <mergeCell ref="B3:B4"/>
    <mergeCell ref="C3:C4"/>
    <mergeCell ref="D3:D4"/>
    <mergeCell ref="E3:E4"/>
    <mergeCell ref="F3:F4"/>
    <mergeCell ref="G3:J3"/>
    <mergeCell ref="C87:F87"/>
    <mergeCell ref="H87:J87"/>
    <mergeCell ref="C6:J6"/>
    <mergeCell ref="C41:J41"/>
    <mergeCell ref="C61:J61"/>
    <mergeCell ref="C86:F86"/>
    <mergeCell ref="H86:J86"/>
  </mergeCells>
  <pageMargins left="1.1023622047244095" right="0.31496062992125984" top="0.78740157480314965" bottom="0.74803149606299213" header="0.31496062992125984" footer="0.31496062992125984"/>
  <pageSetup paperSize="9" scale="4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O137"/>
  <sheetViews>
    <sheetView topLeftCell="B56" workbookViewId="0">
      <selection activeCell="H115" sqref="H115"/>
    </sheetView>
  </sheetViews>
  <sheetFormatPr defaultRowHeight="13.2"/>
  <cols>
    <col min="7" max="7" width="5.44140625" customWidth="1"/>
    <col min="8" max="8" width="13.33203125" customWidth="1"/>
    <col min="12" max="12" width="18.44140625" customWidth="1"/>
    <col min="14" max="14" width="9.44140625" bestFit="1" customWidth="1"/>
  </cols>
  <sheetData>
    <row r="4" spans="4:12" ht="18">
      <c r="E4" s="188" t="s">
        <v>434</v>
      </c>
      <c r="F4" s="188"/>
      <c r="G4" s="188" t="s">
        <v>435</v>
      </c>
      <c r="H4" s="188"/>
      <c r="I4" s="188"/>
      <c r="J4" s="188"/>
      <c r="K4" s="188"/>
    </row>
    <row r="5" spans="4:12" ht="18">
      <c r="D5" s="188" t="s">
        <v>436</v>
      </c>
      <c r="E5" s="188"/>
      <c r="F5" s="188"/>
      <c r="G5" s="188"/>
      <c r="H5" s="188"/>
      <c r="I5" s="188"/>
      <c r="J5" s="188"/>
    </row>
    <row r="6" spans="4:12" ht="18">
      <c r="E6" s="188"/>
      <c r="F6" s="188"/>
      <c r="G6" s="188" t="s">
        <v>534</v>
      </c>
      <c r="H6" s="188"/>
      <c r="I6" s="188"/>
      <c r="J6" s="188"/>
      <c r="K6" s="188"/>
    </row>
    <row r="7" spans="4:12" ht="18">
      <c r="E7" s="188"/>
      <c r="F7" s="188"/>
      <c r="G7" s="188"/>
      <c r="H7" s="188"/>
      <c r="I7" s="188"/>
      <c r="J7" s="188"/>
      <c r="K7" s="188"/>
    </row>
    <row r="8" spans="4:12" ht="14.4">
      <c r="E8" s="183"/>
      <c r="F8" s="183"/>
      <c r="G8" s="183"/>
      <c r="H8" s="183"/>
      <c r="I8" s="183"/>
      <c r="J8" s="183"/>
      <c r="K8" s="183"/>
    </row>
    <row r="9" spans="4:12" ht="15.6">
      <c r="D9" s="189"/>
      <c r="E9" s="187"/>
      <c r="F9" s="187"/>
      <c r="G9" s="187" t="s">
        <v>437</v>
      </c>
      <c r="H9" s="187"/>
      <c r="I9" s="187"/>
      <c r="J9" s="187"/>
      <c r="K9" s="187"/>
      <c r="L9" s="189"/>
    </row>
    <row r="10" spans="4:12" ht="15">
      <c r="D10" s="189"/>
      <c r="E10" s="189"/>
      <c r="F10" s="189"/>
      <c r="G10" s="189"/>
      <c r="H10" s="189"/>
      <c r="I10" s="189"/>
      <c r="J10" s="189"/>
      <c r="K10" s="189"/>
      <c r="L10" s="189"/>
    </row>
    <row r="11" spans="4:12" ht="15">
      <c r="D11" s="189" t="s">
        <v>438</v>
      </c>
      <c r="E11" s="189"/>
      <c r="F11" s="189"/>
      <c r="G11" s="189"/>
      <c r="H11" s="189"/>
      <c r="I11" s="189"/>
      <c r="J11" s="189"/>
      <c r="K11" s="189"/>
      <c r="L11" s="189"/>
    </row>
    <row r="12" spans="4:12" ht="15">
      <c r="D12" s="189" t="s">
        <v>439</v>
      </c>
      <c r="E12" s="189"/>
      <c r="F12" s="189"/>
      <c r="G12" s="189"/>
      <c r="H12" s="189"/>
      <c r="I12" s="189"/>
      <c r="J12" s="189"/>
      <c r="K12" s="189"/>
      <c r="L12" s="189"/>
    </row>
    <row r="13" spans="4:12" ht="15">
      <c r="D13" s="189" t="s">
        <v>440</v>
      </c>
      <c r="E13" s="189"/>
      <c r="F13" s="189"/>
      <c r="G13" s="189"/>
      <c r="H13" s="189"/>
      <c r="I13" s="189"/>
      <c r="J13" s="189"/>
      <c r="K13" s="189"/>
      <c r="L13" s="189"/>
    </row>
    <row r="14" spans="4:12" ht="15">
      <c r="D14" s="189" t="s">
        <v>441</v>
      </c>
      <c r="E14" s="189"/>
      <c r="F14" s="189"/>
      <c r="G14" s="189"/>
      <c r="H14" s="189"/>
      <c r="I14" s="189"/>
      <c r="J14" s="189"/>
      <c r="K14" s="189"/>
      <c r="L14" s="189"/>
    </row>
    <row r="15" spans="4:12" ht="15">
      <c r="D15" s="189" t="s">
        <v>442</v>
      </c>
      <c r="E15" s="189"/>
      <c r="F15" s="189"/>
      <c r="G15" s="189"/>
      <c r="H15" s="189"/>
      <c r="I15" s="189"/>
      <c r="J15" s="189"/>
      <c r="K15" s="189"/>
      <c r="L15" s="189"/>
    </row>
    <row r="16" spans="4:12" ht="15">
      <c r="D16" s="189" t="s">
        <v>443</v>
      </c>
      <c r="E16" s="189"/>
      <c r="F16" s="189"/>
      <c r="G16" s="189"/>
      <c r="H16" s="189"/>
      <c r="I16" s="189"/>
      <c r="J16" s="189"/>
      <c r="K16" s="189"/>
      <c r="L16" s="189"/>
    </row>
    <row r="17" spans="4:12" ht="15">
      <c r="D17" s="189" t="s">
        <v>444</v>
      </c>
      <c r="E17" s="189"/>
      <c r="F17" s="189"/>
      <c r="G17" s="189"/>
      <c r="H17" s="189"/>
      <c r="I17" s="189"/>
      <c r="J17" s="189"/>
      <c r="K17" s="189"/>
      <c r="L17" s="189"/>
    </row>
    <row r="18" spans="4:12" ht="15">
      <c r="D18" s="189" t="s">
        <v>445</v>
      </c>
      <c r="E18" s="189"/>
      <c r="F18" s="189"/>
      <c r="G18" s="189"/>
      <c r="H18" s="189"/>
      <c r="I18" s="189"/>
      <c r="J18" s="189"/>
      <c r="K18" s="189"/>
      <c r="L18" s="189"/>
    </row>
    <row r="19" spans="4:12" ht="15">
      <c r="D19" s="189" t="s">
        <v>446</v>
      </c>
      <c r="E19" s="189"/>
      <c r="F19" s="189"/>
      <c r="G19" s="189"/>
      <c r="H19" s="189"/>
      <c r="I19" s="189"/>
      <c r="J19" s="189"/>
      <c r="K19" s="189"/>
      <c r="L19" s="189"/>
    </row>
    <row r="20" spans="4:12" ht="15">
      <c r="D20" s="189" t="s">
        <v>447</v>
      </c>
      <c r="E20" s="189"/>
      <c r="F20" s="189"/>
      <c r="G20" s="189"/>
      <c r="H20" s="189"/>
      <c r="I20" s="189"/>
      <c r="J20" s="189"/>
      <c r="K20" s="189"/>
      <c r="L20" s="189"/>
    </row>
    <row r="21" spans="4:12" ht="15">
      <c r="D21" s="189" t="s">
        <v>448</v>
      </c>
      <c r="E21" s="189"/>
      <c r="F21" s="189"/>
      <c r="G21" s="189"/>
      <c r="H21" s="189"/>
      <c r="I21" s="189"/>
      <c r="J21" s="189"/>
      <c r="K21" s="189"/>
      <c r="L21" s="189"/>
    </row>
    <row r="22" spans="4:12" ht="15">
      <c r="D22" s="189" t="s">
        <v>449</v>
      </c>
      <c r="E22" s="189"/>
      <c r="F22" s="189"/>
      <c r="G22" s="189"/>
      <c r="H22" s="189"/>
      <c r="I22" s="189"/>
      <c r="J22" s="189"/>
      <c r="K22" s="189"/>
      <c r="L22" s="189"/>
    </row>
    <row r="23" spans="4:12" ht="15">
      <c r="D23" s="189"/>
      <c r="E23" s="189"/>
      <c r="F23" s="189"/>
      <c r="G23" s="189"/>
      <c r="H23" s="189"/>
      <c r="I23" s="189"/>
      <c r="J23" s="189"/>
      <c r="K23" s="189"/>
      <c r="L23" s="189"/>
    </row>
    <row r="24" spans="4:12" ht="15">
      <c r="D24" s="189" t="s">
        <v>450</v>
      </c>
      <c r="E24" s="189"/>
      <c r="F24" s="189"/>
      <c r="G24" s="189"/>
      <c r="H24" s="189"/>
      <c r="I24" s="189"/>
      <c r="J24" s="189"/>
      <c r="K24" s="189"/>
      <c r="L24" s="189"/>
    </row>
    <row r="25" spans="4:12" ht="15">
      <c r="D25" s="189" t="s">
        <v>451</v>
      </c>
      <c r="E25" s="189"/>
      <c r="F25" s="189"/>
      <c r="G25" s="189"/>
      <c r="H25" s="189"/>
      <c r="I25" s="189"/>
      <c r="J25" s="189"/>
      <c r="K25" s="189"/>
      <c r="L25" s="189"/>
    </row>
    <row r="26" spans="4:12" ht="15">
      <c r="D26" s="189" t="s">
        <v>452</v>
      </c>
      <c r="E26" s="189"/>
      <c r="F26" s="189"/>
      <c r="G26" s="189"/>
      <c r="H26" s="189"/>
      <c r="I26" s="189"/>
      <c r="J26" s="189"/>
      <c r="K26" s="189"/>
      <c r="L26" s="189"/>
    </row>
    <row r="27" spans="4:12" ht="15">
      <c r="D27" s="189" t="s">
        <v>453</v>
      </c>
      <c r="E27" s="189"/>
      <c r="F27" s="189"/>
      <c r="G27" s="189"/>
      <c r="H27" s="189"/>
      <c r="I27" s="189"/>
      <c r="J27" s="189"/>
      <c r="K27" s="189"/>
      <c r="L27" s="189"/>
    </row>
    <row r="28" spans="4:12" ht="15">
      <c r="D28" s="189" t="s">
        <v>454</v>
      </c>
      <c r="E28" s="189"/>
      <c r="F28" s="189"/>
      <c r="G28" s="189"/>
      <c r="H28" s="189"/>
      <c r="I28" s="189"/>
      <c r="J28" s="189"/>
      <c r="K28" s="189"/>
      <c r="L28" s="189"/>
    </row>
    <row r="29" spans="4:12" ht="15">
      <c r="D29" s="189" t="s">
        <v>455</v>
      </c>
      <c r="E29" s="189"/>
      <c r="F29" s="189"/>
      <c r="G29" s="189"/>
      <c r="H29" s="189"/>
      <c r="I29" s="189"/>
      <c r="J29" s="189"/>
      <c r="K29" s="189"/>
      <c r="L29" s="189"/>
    </row>
    <row r="30" spans="4:12" ht="15">
      <c r="D30" s="189" t="s">
        <v>456</v>
      </c>
      <c r="E30" s="189"/>
      <c r="F30" s="189"/>
      <c r="G30" s="189"/>
      <c r="H30" s="189"/>
      <c r="I30" s="189"/>
      <c r="J30" s="189"/>
      <c r="K30" s="189"/>
      <c r="L30" s="189"/>
    </row>
    <row r="31" spans="4:12" ht="15">
      <c r="D31" s="189" t="s">
        <v>457</v>
      </c>
      <c r="E31" s="189"/>
      <c r="F31" s="189"/>
      <c r="G31" s="189"/>
      <c r="H31" s="189"/>
      <c r="I31" s="189"/>
      <c r="J31" s="189"/>
      <c r="K31" s="189"/>
      <c r="L31" s="189"/>
    </row>
    <row r="32" spans="4:12" ht="15">
      <c r="D32" s="189" t="s">
        <v>458</v>
      </c>
      <c r="E32" s="189"/>
      <c r="F32" s="189"/>
      <c r="G32" s="189"/>
      <c r="H32" s="189"/>
      <c r="I32" s="189"/>
      <c r="J32" s="189"/>
      <c r="K32" s="189"/>
      <c r="L32" s="189"/>
    </row>
    <row r="33" spans="4:12" ht="15">
      <c r="D33" s="189" t="s">
        <v>459</v>
      </c>
      <c r="E33" s="189"/>
      <c r="F33" s="189"/>
      <c r="G33" s="189"/>
      <c r="H33" s="189"/>
      <c r="I33" s="189"/>
      <c r="J33" s="189"/>
      <c r="K33" s="189"/>
      <c r="L33" s="189"/>
    </row>
    <row r="34" spans="4:12" ht="15">
      <c r="D34" s="189"/>
      <c r="E34" s="189"/>
      <c r="F34" s="189"/>
      <c r="G34" s="189"/>
      <c r="H34" s="189"/>
      <c r="I34" s="189"/>
      <c r="J34" s="189"/>
      <c r="K34" s="189"/>
      <c r="L34" s="189"/>
    </row>
    <row r="35" spans="4:12" ht="15">
      <c r="D35" s="189" t="s">
        <v>460</v>
      </c>
      <c r="E35" s="189"/>
      <c r="F35" s="189"/>
      <c r="G35" s="189"/>
      <c r="H35" s="189"/>
      <c r="I35" s="189"/>
      <c r="J35" s="189"/>
      <c r="K35" s="189"/>
      <c r="L35" s="189"/>
    </row>
    <row r="36" spans="4:12" ht="15">
      <c r="D36" s="189" t="s">
        <v>461</v>
      </c>
      <c r="E36" s="189"/>
      <c r="F36" s="189"/>
      <c r="G36" s="189"/>
      <c r="H36" s="189"/>
      <c r="I36" s="189"/>
      <c r="J36" s="189"/>
      <c r="K36" s="189"/>
      <c r="L36" s="189"/>
    </row>
    <row r="37" spans="4:12" ht="15.6">
      <c r="D37" s="189" t="s">
        <v>523</v>
      </c>
      <c r="E37" s="189"/>
      <c r="F37" s="189"/>
      <c r="G37" s="189"/>
      <c r="H37" s="189"/>
      <c r="I37" s="189"/>
      <c r="J37" s="189"/>
      <c r="K37" s="189"/>
      <c r="L37" s="189"/>
    </row>
    <row r="38" spans="4:12" ht="15">
      <c r="D38" s="189" t="s">
        <v>462</v>
      </c>
      <c r="E38" s="189"/>
      <c r="F38" s="189"/>
      <c r="G38" s="189"/>
      <c r="H38" s="189"/>
      <c r="I38" s="189"/>
      <c r="J38" s="189"/>
      <c r="K38" s="189"/>
      <c r="L38" s="189"/>
    </row>
    <row r="39" spans="4:12" ht="15">
      <c r="D39" s="189" t="s">
        <v>463</v>
      </c>
      <c r="E39" s="189"/>
      <c r="F39" s="189"/>
      <c r="G39" s="189"/>
      <c r="H39" s="189"/>
      <c r="I39" s="189"/>
      <c r="J39" s="189"/>
      <c r="K39" s="189"/>
      <c r="L39" s="189"/>
    </row>
    <row r="40" spans="4:12" ht="15">
      <c r="D40" s="189" t="s">
        <v>464</v>
      </c>
      <c r="E40" s="189"/>
      <c r="F40" s="189"/>
      <c r="G40" s="189"/>
      <c r="H40" s="189"/>
      <c r="I40" s="189"/>
      <c r="J40" s="189"/>
      <c r="K40" s="189"/>
      <c r="L40" s="189"/>
    </row>
    <row r="41" spans="4:12" ht="15">
      <c r="D41" s="189" t="s">
        <v>465</v>
      </c>
      <c r="E41" s="189"/>
      <c r="F41" s="189"/>
      <c r="G41" s="189"/>
      <c r="H41" s="189"/>
      <c r="I41" s="189"/>
      <c r="J41" s="189"/>
      <c r="K41" s="189"/>
      <c r="L41" s="189"/>
    </row>
    <row r="42" spans="4:12" ht="15">
      <c r="D42" s="189" t="s">
        <v>466</v>
      </c>
      <c r="E42" s="189"/>
      <c r="F42" s="189"/>
      <c r="G42" s="189"/>
      <c r="H42" s="189"/>
      <c r="I42" s="189"/>
      <c r="J42" s="189"/>
      <c r="K42" s="189"/>
      <c r="L42" s="189"/>
    </row>
    <row r="43" spans="4:12" ht="15">
      <c r="D43" s="189" t="s">
        <v>467</v>
      </c>
      <c r="E43" s="189"/>
      <c r="F43" s="189"/>
      <c r="G43" s="189"/>
      <c r="H43" s="189"/>
      <c r="I43" s="189"/>
      <c r="J43" s="189"/>
      <c r="K43" s="189"/>
      <c r="L43" s="189"/>
    </row>
    <row r="44" spans="4:12" ht="15">
      <c r="D44" s="189" t="s">
        <v>468</v>
      </c>
      <c r="E44" s="189"/>
      <c r="F44" s="189"/>
      <c r="G44" s="189"/>
      <c r="H44" s="189"/>
      <c r="I44" s="189"/>
      <c r="J44" s="189"/>
      <c r="K44" s="189"/>
      <c r="L44" s="189"/>
    </row>
    <row r="45" spans="4:12" ht="15">
      <c r="D45" s="189" t="s">
        <v>469</v>
      </c>
      <c r="E45" s="189"/>
      <c r="F45" s="189"/>
      <c r="G45" s="189"/>
      <c r="H45" s="189"/>
      <c r="I45" s="189"/>
      <c r="J45" s="189"/>
      <c r="K45" s="189"/>
      <c r="L45" s="189"/>
    </row>
    <row r="46" spans="4:12" ht="15">
      <c r="D46" s="189" t="s">
        <v>470</v>
      </c>
      <c r="E46" s="189"/>
      <c r="F46" s="189"/>
      <c r="G46" s="189"/>
      <c r="H46" s="189"/>
      <c r="I46" s="189"/>
      <c r="J46" s="189"/>
      <c r="K46" s="189"/>
      <c r="L46" s="189"/>
    </row>
    <row r="47" spans="4:12" ht="15">
      <c r="D47" s="189" t="s">
        <v>471</v>
      </c>
      <c r="E47" s="189"/>
      <c r="F47" s="189"/>
      <c r="G47" s="189"/>
      <c r="H47" s="189"/>
      <c r="I47" s="189" t="s">
        <v>472</v>
      </c>
      <c r="J47" s="189"/>
      <c r="K47" s="189"/>
      <c r="L47" s="189"/>
    </row>
    <row r="48" spans="4:12" ht="15">
      <c r="D48" s="189" t="s">
        <v>473</v>
      </c>
      <c r="E48" s="189"/>
      <c r="F48" s="189"/>
      <c r="G48" s="189"/>
      <c r="H48" s="189"/>
      <c r="I48" s="189"/>
      <c r="J48" s="189"/>
      <c r="K48" s="189"/>
      <c r="L48" s="189"/>
    </row>
    <row r="49" spans="4:15" ht="15">
      <c r="D49" s="189" t="s">
        <v>474</v>
      </c>
      <c r="E49" s="189"/>
      <c r="F49" s="189"/>
      <c r="G49" s="189"/>
      <c r="H49" s="189"/>
      <c r="I49" s="189"/>
      <c r="J49" s="189"/>
      <c r="K49" s="189"/>
      <c r="L49" s="189"/>
      <c r="O49" t="s">
        <v>475</v>
      </c>
    </row>
    <row r="50" spans="4:15" ht="15">
      <c r="D50" s="189" t="s">
        <v>476</v>
      </c>
      <c r="E50" s="189"/>
      <c r="F50" s="189"/>
      <c r="G50" s="189"/>
      <c r="H50" s="189"/>
      <c r="I50" s="189"/>
      <c r="J50" s="189"/>
      <c r="K50" s="189"/>
      <c r="L50" s="189"/>
    </row>
    <row r="51" spans="4:15" ht="15">
      <c r="D51" s="189"/>
      <c r="E51" s="189"/>
      <c r="F51" s="189"/>
      <c r="G51" s="189"/>
      <c r="H51" s="189"/>
      <c r="I51" s="189"/>
      <c r="J51" s="189"/>
      <c r="K51" s="189"/>
      <c r="L51" s="189"/>
    </row>
    <row r="52" spans="4:15" ht="15.6">
      <c r="D52" s="189"/>
      <c r="E52" s="189"/>
      <c r="F52" s="187" t="s">
        <v>477</v>
      </c>
      <c r="G52" s="187"/>
      <c r="H52" s="187"/>
      <c r="I52" s="187"/>
      <c r="J52" s="187"/>
      <c r="K52" s="187"/>
      <c r="L52" s="189"/>
    </row>
    <row r="53" spans="4:15" ht="15">
      <c r="D53" s="189"/>
      <c r="E53" s="189"/>
      <c r="F53" s="189"/>
      <c r="G53" s="189"/>
      <c r="H53" s="189"/>
      <c r="I53" s="189"/>
      <c r="J53" s="189"/>
      <c r="K53" s="189"/>
      <c r="L53" s="189"/>
    </row>
    <row r="54" spans="4:15" ht="15">
      <c r="D54" s="189"/>
      <c r="E54" s="189" t="s">
        <v>535</v>
      </c>
      <c r="F54" s="189"/>
      <c r="G54" s="189"/>
      <c r="H54" s="189"/>
      <c r="I54" s="189"/>
      <c r="J54" s="189"/>
      <c r="K54" s="189"/>
      <c r="L54" s="189"/>
    </row>
    <row r="55" spans="4:15" ht="15">
      <c r="D55" s="189"/>
      <c r="E55" s="189"/>
      <c r="F55" s="189"/>
      <c r="G55" s="189"/>
      <c r="H55" s="189"/>
      <c r="I55" s="189"/>
      <c r="J55" s="189"/>
      <c r="K55" s="189"/>
      <c r="L55" s="189"/>
    </row>
    <row r="56" spans="4:15" ht="15">
      <c r="D56" s="190" t="s">
        <v>478</v>
      </c>
      <c r="E56" s="342" t="s">
        <v>479</v>
      </c>
      <c r="F56" s="343"/>
      <c r="G56" s="344"/>
      <c r="H56" s="190" t="s">
        <v>480</v>
      </c>
      <c r="I56" s="342" t="s">
        <v>481</v>
      </c>
      <c r="J56" s="343"/>
      <c r="K56" s="191"/>
      <c r="L56" s="192" t="s">
        <v>482</v>
      </c>
    </row>
    <row r="57" spans="4:15" ht="15">
      <c r="D57" s="193"/>
      <c r="E57" s="194"/>
      <c r="F57" s="195"/>
      <c r="G57" s="196"/>
      <c r="H57" s="197" t="s">
        <v>483</v>
      </c>
      <c r="I57" s="198">
        <v>2025</v>
      </c>
      <c r="J57" s="198">
        <v>2026</v>
      </c>
      <c r="K57" s="198">
        <v>2027</v>
      </c>
      <c r="L57" s="198" t="s">
        <v>484</v>
      </c>
    </row>
    <row r="58" spans="4:15" ht="15">
      <c r="D58" s="197"/>
      <c r="E58" s="199"/>
      <c r="F58" s="200"/>
      <c r="G58" s="201"/>
      <c r="H58" s="197"/>
      <c r="I58" s="198" t="s">
        <v>485</v>
      </c>
      <c r="J58" s="198" t="s">
        <v>486</v>
      </c>
      <c r="K58" s="198" t="s">
        <v>486</v>
      </c>
      <c r="L58" s="198" t="s">
        <v>487</v>
      </c>
    </row>
    <row r="59" spans="4:15" ht="15">
      <c r="D59" s="190"/>
      <c r="E59" s="202"/>
      <c r="F59" s="203"/>
      <c r="G59" s="204"/>
      <c r="H59" s="190"/>
      <c r="I59" s="190"/>
      <c r="J59" s="190"/>
      <c r="K59" s="190"/>
      <c r="L59" s="190"/>
    </row>
    <row r="60" spans="4:15" ht="15">
      <c r="D60" s="205" t="s">
        <v>488</v>
      </c>
      <c r="E60" s="206" t="s">
        <v>489</v>
      </c>
      <c r="F60" s="207"/>
      <c r="G60" s="208"/>
      <c r="H60" s="205" t="s">
        <v>490</v>
      </c>
      <c r="I60" s="205">
        <f>I63+I66+I69</f>
        <v>13.249000000000001</v>
      </c>
      <c r="J60" s="205">
        <f>J63+J66+J69</f>
        <v>19.606000000000002</v>
      </c>
      <c r="K60" s="205">
        <f>K63+K66+K69</f>
        <v>18.369</v>
      </c>
      <c r="L60" s="209">
        <f>K60-J60</f>
        <v>-1.2370000000000019</v>
      </c>
      <c r="N60" s="184"/>
    </row>
    <row r="61" spans="4:15" ht="15">
      <c r="D61" s="193"/>
      <c r="E61" s="194" t="s">
        <v>491</v>
      </c>
      <c r="F61" s="195"/>
      <c r="G61" s="196"/>
      <c r="H61" s="210"/>
      <c r="I61" s="210"/>
      <c r="J61" s="210"/>
      <c r="K61" s="210"/>
      <c r="L61" s="210"/>
    </row>
    <row r="62" spans="4:15" ht="15">
      <c r="D62" s="190"/>
      <c r="E62" s="202"/>
      <c r="F62" s="203"/>
      <c r="G62" s="204"/>
      <c r="H62" s="192"/>
      <c r="I62" s="192"/>
      <c r="J62" s="192"/>
      <c r="K62" s="192"/>
      <c r="L62" s="192"/>
      <c r="M62" s="185"/>
    </row>
    <row r="63" spans="4:15" ht="15">
      <c r="D63" s="211"/>
      <c r="E63" s="206" t="s">
        <v>492</v>
      </c>
      <c r="F63" s="207"/>
      <c r="G63" s="208"/>
      <c r="H63" s="205" t="s">
        <v>490</v>
      </c>
      <c r="I63" s="205">
        <v>11.06</v>
      </c>
      <c r="J63" s="205">
        <v>16.14</v>
      </c>
      <c r="K63" s="205">
        <v>15.257</v>
      </c>
      <c r="L63" s="212">
        <f>K63-J63</f>
        <v>-0.8830000000000009</v>
      </c>
      <c r="M63" s="185"/>
    </row>
    <row r="64" spans="4:15" ht="15">
      <c r="D64" s="193"/>
      <c r="E64" s="194"/>
      <c r="F64" s="195"/>
      <c r="G64" s="196"/>
      <c r="H64" s="210"/>
      <c r="I64" s="210"/>
      <c r="J64" s="210"/>
      <c r="K64" s="210"/>
      <c r="L64" s="210"/>
    </row>
    <row r="65" spans="4:14" ht="15">
      <c r="D65" s="190"/>
      <c r="E65" s="202"/>
      <c r="F65" s="203"/>
      <c r="G65" s="204"/>
      <c r="H65" s="192"/>
      <c r="I65" s="192"/>
      <c r="J65" s="192"/>
      <c r="K65" s="192"/>
      <c r="L65" s="192"/>
    </row>
    <row r="66" spans="4:14" ht="15">
      <c r="D66" s="213"/>
      <c r="E66" s="206" t="s">
        <v>493</v>
      </c>
      <c r="F66" s="207"/>
      <c r="G66" s="208"/>
      <c r="H66" s="205" t="s">
        <v>490</v>
      </c>
      <c r="I66" s="205">
        <v>1.9259999999999999</v>
      </c>
      <c r="J66" s="214">
        <v>2.8380000000000001</v>
      </c>
      <c r="K66" s="214">
        <v>2.5129999999999999</v>
      </c>
      <c r="L66" s="212">
        <f>K66-J66</f>
        <v>-0.32500000000000018</v>
      </c>
      <c r="N66" s="185"/>
    </row>
    <row r="67" spans="4:14" ht="15">
      <c r="D67" s="193"/>
      <c r="E67" s="194"/>
      <c r="F67" s="195"/>
      <c r="G67" s="196"/>
      <c r="H67" s="210"/>
      <c r="I67" s="210"/>
      <c r="J67" s="210"/>
      <c r="K67" s="210"/>
      <c r="L67" s="210"/>
    </row>
    <row r="68" spans="4:14" ht="15">
      <c r="D68" s="190"/>
      <c r="E68" s="202"/>
      <c r="F68" s="203"/>
      <c r="G68" s="204"/>
      <c r="H68" s="192"/>
      <c r="I68" s="192"/>
      <c r="J68" s="192"/>
      <c r="K68" s="192"/>
      <c r="L68" s="192"/>
    </row>
    <row r="69" spans="4:14" ht="15">
      <c r="D69" s="213"/>
      <c r="E69" s="206" t="s">
        <v>494</v>
      </c>
      <c r="F69" s="207"/>
      <c r="G69" s="208"/>
      <c r="H69" s="205" t="s">
        <v>490</v>
      </c>
      <c r="I69" s="205">
        <v>0.26300000000000001</v>
      </c>
      <c r="J69" s="205">
        <v>0.628</v>
      </c>
      <c r="K69" s="205">
        <v>0.59899999999999998</v>
      </c>
      <c r="L69" s="212">
        <f>K69-J69</f>
        <v>-2.9000000000000026E-2</v>
      </c>
    </row>
    <row r="70" spans="4:14" ht="15">
      <c r="D70" s="193"/>
      <c r="E70" s="194"/>
      <c r="F70" s="195"/>
      <c r="G70" s="196"/>
      <c r="H70" s="193"/>
      <c r="I70" s="213"/>
      <c r="J70" s="193"/>
      <c r="K70" s="193"/>
      <c r="L70" s="193"/>
      <c r="N70" s="185"/>
    </row>
    <row r="71" spans="4:14" ht="15">
      <c r="D71" s="190"/>
      <c r="E71" s="202" t="s">
        <v>495</v>
      </c>
      <c r="F71" s="203"/>
      <c r="G71" s="204"/>
      <c r="H71" s="190"/>
      <c r="I71" s="190"/>
      <c r="J71" s="190"/>
      <c r="K71" s="190"/>
      <c r="L71" s="190"/>
      <c r="N71" s="185"/>
    </row>
    <row r="72" spans="4:14" ht="15">
      <c r="D72" s="205" t="s">
        <v>496</v>
      </c>
      <c r="E72" s="206" t="s">
        <v>497</v>
      </c>
      <c r="F72" s="207"/>
      <c r="G72" s="208"/>
      <c r="H72" s="205" t="s">
        <v>498</v>
      </c>
      <c r="I72" s="205">
        <v>25732.18</v>
      </c>
      <c r="J72" s="205">
        <v>66634.63</v>
      </c>
      <c r="K72" s="205">
        <v>68335</v>
      </c>
      <c r="L72" s="205">
        <f>J72-I72</f>
        <v>40902.450000000004</v>
      </c>
      <c r="N72" s="185"/>
    </row>
    <row r="73" spans="4:14" ht="15">
      <c r="D73" s="193"/>
      <c r="E73" s="194"/>
      <c r="F73" s="195"/>
      <c r="G73" s="196"/>
      <c r="H73" s="193"/>
      <c r="I73" s="193" t="s">
        <v>434</v>
      </c>
      <c r="J73" s="193"/>
      <c r="K73" s="193"/>
      <c r="L73" s="193"/>
      <c r="N73" s="185"/>
    </row>
    <row r="74" spans="4:14" ht="15">
      <c r="D74" s="189"/>
      <c r="E74" s="189"/>
      <c r="F74" s="189"/>
      <c r="G74" s="207"/>
      <c r="H74" s="189"/>
      <c r="I74" s="189"/>
      <c r="J74" s="189"/>
      <c r="K74" s="189"/>
      <c r="L74" s="189"/>
    </row>
    <row r="75" spans="4:14" ht="15">
      <c r="D75" s="189" t="s">
        <v>543</v>
      </c>
      <c r="E75" s="189"/>
      <c r="F75" s="189"/>
      <c r="G75" s="189"/>
      <c r="H75" s="189"/>
      <c r="I75" s="189"/>
      <c r="J75" s="189"/>
      <c r="K75" s="189"/>
      <c r="L75" s="189"/>
      <c r="M75" s="185"/>
    </row>
    <row r="76" spans="4:14" ht="15">
      <c r="D76" s="189" t="s">
        <v>536</v>
      </c>
      <c r="E76" s="189"/>
      <c r="F76" s="189"/>
      <c r="G76" s="189"/>
      <c r="H76" s="189"/>
      <c r="I76" s="189"/>
      <c r="J76" s="189"/>
      <c r="K76" s="189"/>
      <c r="L76" s="189"/>
    </row>
    <row r="77" spans="4:14" ht="15">
      <c r="D77" s="189" t="s">
        <v>560</v>
      </c>
      <c r="E77" s="189"/>
      <c r="F77" s="189"/>
      <c r="G77" s="189"/>
      <c r="H77" s="189"/>
      <c r="I77" s="189"/>
      <c r="J77" s="215"/>
      <c r="K77" s="215"/>
      <c r="L77" s="189"/>
    </row>
    <row r="78" spans="4:14" ht="15">
      <c r="D78" s="189" t="s">
        <v>559</v>
      </c>
      <c r="E78" s="189"/>
      <c r="F78" s="189"/>
      <c r="G78" s="189"/>
      <c r="H78" s="189"/>
      <c r="I78" s="189"/>
      <c r="J78" s="189"/>
      <c r="K78" s="189"/>
      <c r="L78" s="189"/>
    </row>
    <row r="79" spans="4:14" ht="15">
      <c r="D79" s="189" t="s">
        <v>537</v>
      </c>
      <c r="E79" s="189"/>
      <c r="F79" s="189"/>
      <c r="G79" s="189"/>
      <c r="H79" s="189"/>
      <c r="I79" s="189"/>
      <c r="J79" s="189"/>
      <c r="K79" s="189"/>
      <c r="L79" s="189"/>
    </row>
    <row r="80" spans="4:14" ht="15">
      <c r="D80" s="189"/>
      <c r="E80" s="189"/>
      <c r="F80" s="189"/>
      <c r="G80" s="189"/>
      <c r="H80" s="189"/>
      <c r="I80" s="189"/>
      <c r="J80" s="189"/>
      <c r="K80" s="189"/>
      <c r="L80" s="189"/>
    </row>
    <row r="81" spans="4:13" ht="15">
      <c r="D81" s="202"/>
      <c r="E81" s="203"/>
      <c r="F81" s="203"/>
      <c r="G81" s="203"/>
      <c r="H81" s="204"/>
      <c r="I81" s="190" t="s">
        <v>499</v>
      </c>
      <c r="J81" s="202" t="s">
        <v>500</v>
      </c>
      <c r="K81" s="202"/>
      <c r="L81" s="190" t="s">
        <v>501</v>
      </c>
    </row>
    <row r="82" spans="4:13" ht="15">
      <c r="D82" s="206" t="s">
        <v>542</v>
      </c>
      <c r="E82" s="207"/>
      <c r="F82" s="207"/>
      <c r="G82" s="207"/>
      <c r="H82" s="208"/>
      <c r="I82" s="213"/>
      <c r="J82" s="194" t="s">
        <v>502</v>
      </c>
      <c r="K82" s="206"/>
      <c r="L82" s="213" t="s">
        <v>503</v>
      </c>
    </row>
    <row r="83" spans="4:13" ht="15">
      <c r="D83" s="194"/>
      <c r="E83" s="195"/>
      <c r="F83" s="195"/>
      <c r="G83" s="195"/>
      <c r="H83" s="196"/>
      <c r="I83" s="193"/>
      <c r="J83" s="189" t="s">
        <v>504</v>
      </c>
      <c r="K83" s="189"/>
      <c r="L83" s="193"/>
    </row>
    <row r="84" spans="4:13" ht="15">
      <c r="D84" s="202"/>
      <c r="E84" s="203"/>
      <c r="F84" s="203"/>
      <c r="G84" s="203"/>
      <c r="H84" s="204"/>
      <c r="I84" s="190"/>
      <c r="J84" s="202"/>
      <c r="K84" s="202"/>
      <c r="L84" s="190"/>
    </row>
    <row r="85" spans="4:13" ht="15">
      <c r="D85" s="206" t="s">
        <v>505</v>
      </c>
      <c r="E85" s="207"/>
      <c r="F85" s="207"/>
      <c r="G85" s="207"/>
      <c r="H85" s="208"/>
      <c r="I85" s="193">
        <f>K63</f>
        <v>15.257</v>
      </c>
      <c r="J85" s="194">
        <v>3280.48</v>
      </c>
      <c r="K85" s="194"/>
      <c r="L85" s="216">
        <f>I85*J85</f>
        <v>50050.283360000001</v>
      </c>
    </row>
    <row r="86" spans="4:13" ht="15">
      <c r="D86" s="202"/>
      <c r="E86" s="203"/>
      <c r="F86" s="203"/>
      <c r="G86" s="203"/>
      <c r="H86" s="204"/>
      <c r="I86" s="190"/>
      <c r="J86" s="202"/>
      <c r="K86" s="202"/>
      <c r="L86" s="217"/>
      <c r="M86" s="186"/>
    </row>
    <row r="87" spans="4:13" ht="15">
      <c r="D87" s="206" t="s">
        <v>493</v>
      </c>
      <c r="E87" s="207"/>
      <c r="F87" s="207"/>
      <c r="G87" s="207"/>
      <c r="H87" s="208"/>
      <c r="I87" s="218">
        <f>K66</f>
        <v>2.5129999999999999</v>
      </c>
      <c r="J87" s="194">
        <v>4471.79</v>
      </c>
      <c r="K87" s="194"/>
      <c r="L87" s="216">
        <f>I87*J87</f>
        <v>11237.608269999999</v>
      </c>
    </row>
    <row r="88" spans="4:13" ht="15">
      <c r="D88" s="202"/>
      <c r="E88" s="203"/>
      <c r="F88" s="203"/>
      <c r="G88" s="203"/>
      <c r="H88" s="204"/>
      <c r="I88" s="190"/>
      <c r="J88" s="202"/>
      <c r="K88" s="202"/>
      <c r="L88" s="217"/>
    </row>
    <row r="89" spans="4:13" ht="15">
      <c r="D89" s="194" t="s">
        <v>494</v>
      </c>
      <c r="E89" s="195"/>
      <c r="F89" s="195"/>
      <c r="G89" s="195"/>
      <c r="H89" s="196"/>
      <c r="I89" s="193">
        <f>K69</f>
        <v>0.59899999999999998</v>
      </c>
      <c r="J89" s="194">
        <v>4294.34</v>
      </c>
      <c r="K89" s="194"/>
      <c r="L89" s="216">
        <f>I89*J89</f>
        <v>2572.3096599999999</v>
      </c>
      <c r="M89" s="186"/>
    </row>
    <row r="90" spans="4:13" ht="15">
      <c r="D90" s="189"/>
      <c r="E90" s="189"/>
      <c r="F90" s="189"/>
      <c r="G90" s="189"/>
      <c r="H90" s="189"/>
      <c r="I90" s="189"/>
      <c r="J90" s="189"/>
      <c r="K90" s="189"/>
      <c r="L90" s="219">
        <f>L85+L87+L89</f>
        <v>63860.201289999997</v>
      </c>
    </row>
    <row r="91" spans="4:13" ht="15">
      <c r="D91" s="189" t="s">
        <v>520</v>
      </c>
      <c r="E91" s="189"/>
      <c r="F91" s="189"/>
      <c r="G91" s="189"/>
      <c r="H91" s="189"/>
      <c r="I91" s="189"/>
      <c r="J91" s="189"/>
      <c r="K91" s="189"/>
      <c r="L91" s="189"/>
      <c r="M91" s="186"/>
    </row>
    <row r="92" spans="4:13" ht="15">
      <c r="D92" s="189" t="s">
        <v>506</v>
      </c>
      <c r="E92" s="189"/>
      <c r="F92" s="189"/>
      <c r="G92" s="189"/>
      <c r="H92" s="189"/>
      <c r="I92" s="189"/>
      <c r="J92" s="189"/>
      <c r="K92" s="189"/>
      <c r="L92" s="189"/>
      <c r="M92" s="186"/>
    </row>
    <row r="93" spans="4:13" ht="15">
      <c r="D93" s="189" t="s">
        <v>521</v>
      </c>
      <c r="E93" s="189"/>
      <c r="F93" s="189"/>
      <c r="G93" s="189"/>
      <c r="H93" s="189"/>
      <c r="I93" s="189"/>
      <c r="J93" s="189"/>
      <c r="K93" s="189"/>
      <c r="L93" s="189"/>
    </row>
    <row r="94" spans="4:13" ht="15">
      <c r="D94" s="189" t="s">
        <v>507</v>
      </c>
      <c r="E94" s="189"/>
      <c r="F94" s="189"/>
      <c r="G94" s="189"/>
      <c r="H94" s="189"/>
      <c r="I94" s="189"/>
      <c r="J94" s="189"/>
      <c r="K94" s="189"/>
      <c r="L94" s="189"/>
    </row>
    <row r="95" spans="4:13" ht="15">
      <c r="D95" s="189" t="s">
        <v>508</v>
      </c>
      <c r="E95" s="189"/>
      <c r="F95" s="189"/>
      <c r="G95" s="189"/>
      <c r="H95" s="189"/>
      <c r="I95" s="189"/>
      <c r="J95" s="189"/>
      <c r="K95" s="189"/>
      <c r="L95" s="189"/>
    </row>
    <row r="96" spans="4:13" ht="15">
      <c r="D96" s="189" t="s">
        <v>509</v>
      </c>
      <c r="E96" s="189"/>
      <c r="F96" s="189"/>
      <c r="G96" s="189"/>
      <c r="H96" s="189"/>
      <c r="I96" s="189"/>
      <c r="J96" s="189"/>
      <c r="K96" s="189"/>
      <c r="L96" s="189"/>
    </row>
    <row r="97" spans="4:12" ht="15">
      <c r="D97" s="189" t="s">
        <v>544</v>
      </c>
      <c r="E97" s="189"/>
      <c r="F97" s="189"/>
      <c r="G97" s="189"/>
      <c r="H97" s="189"/>
      <c r="I97" s="189"/>
      <c r="J97" s="189"/>
      <c r="K97" s="189"/>
      <c r="L97" s="189"/>
    </row>
    <row r="98" spans="4:12" ht="15">
      <c r="D98" s="189" t="s">
        <v>545</v>
      </c>
      <c r="E98" s="189"/>
      <c r="F98" s="189"/>
      <c r="G98" s="189"/>
      <c r="H98" s="189"/>
      <c r="I98" s="189"/>
      <c r="J98" s="189"/>
      <c r="K98" s="189"/>
      <c r="L98" s="189"/>
    </row>
    <row r="99" spans="4:12" ht="15">
      <c r="D99" s="189" t="s">
        <v>522</v>
      </c>
      <c r="E99" s="189"/>
      <c r="F99" s="189"/>
      <c r="G99" s="189"/>
      <c r="H99" s="189"/>
      <c r="I99" s="189"/>
      <c r="J99" s="189"/>
      <c r="K99" s="189"/>
      <c r="L99" s="189"/>
    </row>
    <row r="100" spans="4:12" ht="15">
      <c r="D100" s="189"/>
      <c r="E100" s="189"/>
      <c r="F100" s="189"/>
      <c r="G100" s="189"/>
      <c r="H100" s="189"/>
      <c r="I100" s="189"/>
      <c r="J100" s="189"/>
      <c r="K100" s="189"/>
      <c r="L100" s="189"/>
    </row>
    <row r="101" spans="4:12" ht="15">
      <c r="D101" s="189" t="s">
        <v>510</v>
      </c>
      <c r="E101" s="189"/>
      <c r="F101" s="189"/>
      <c r="G101" s="189"/>
      <c r="H101" s="189"/>
      <c r="I101" s="189"/>
      <c r="J101" s="189"/>
      <c r="K101" s="189"/>
      <c r="L101" s="189"/>
    </row>
    <row r="102" spans="4:12" ht="15">
      <c r="D102" s="189" t="s">
        <v>511</v>
      </c>
      <c r="E102" s="189"/>
      <c r="F102" s="189"/>
      <c r="G102" s="189"/>
      <c r="H102" s="189"/>
      <c r="I102" s="189"/>
      <c r="J102" s="189"/>
      <c r="K102" s="189"/>
      <c r="L102" s="189"/>
    </row>
    <row r="103" spans="4:12" ht="15">
      <c r="D103" s="189" t="s">
        <v>519</v>
      </c>
      <c r="E103" s="189"/>
      <c r="F103" s="189"/>
      <c r="G103" s="189"/>
      <c r="H103" s="189"/>
      <c r="I103" s="189"/>
      <c r="J103" s="189"/>
      <c r="K103" s="189"/>
      <c r="L103" s="189"/>
    </row>
    <row r="104" spans="4:12" ht="15">
      <c r="D104" s="189" t="s">
        <v>546</v>
      </c>
      <c r="E104" s="189"/>
      <c r="F104" s="189"/>
      <c r="G104" s="189"/>
      <c r="H104" s="189"/>
      <c r="I104" s="189"/>
      <c r="J104" s="189"/>
      <c r="K104" s="189"/>
      <c r="L104" s="189"/>
    </row>
    <row r="105" spans="4:12" ht="15">
      <c r="D105" s="189"/>
      <c r="E105" s="189"/>
      <c r="F105" s="189"/>
      <c r="G105" s="189"/>
      <c r="H105" s="189"/>
      <c r="I105" s="189"/>
      <c r="J105" s="189"/>
      <c r="K105" s="189"/>
      <c r="L105" s="189"/>
    </row>
    <row r="106" spans="4:12" ht="15">
      <c r="D106" s="189"/>
      <c r="E106" s="189"/>
      <c r="F106" s="189"/>
      <c r="G106" s="189"/>
      <c r="H106" s="189"/>
      <c r="I106" s="189"/>
      <c r="J106" s="189"/>
      <c r="K106" s="189"/>
      <c r="L106" s="189"/>
    </row>
    <row r="107" spans="4:12" ht="15.6">
      <c r="D107" s="189"/>
      <c r="E107" s="189"/>
      <c r="F107" s="187" t="s">
        <v>512</v>
      </c>
      <c r="G107" s="187"/>
      <c r="H107" s="187"/>
      <c r="I107" s="187"/>
      <c r="J107" s="187"/>
      <c r="K107" s="187"/>
      <c r="L107" s="187"/>
    </row>
    <row r="108" spans="4:12" ht="15">
      <c r="D108" s="189"/>
      <c r="E108" s="189"/>
      <c r="F108" s="189"/>
      <c r="G108" s="189"/>
      <c r="H108" s="189"/>
      <c r="I108" s="189"/>
      <c r="J108" s="189"/>
      <c r="K108" s="189"/>
      <c r="L108" s="189"/>
    </row>
    <row r="109" spans="4:12" ht="15">
      <c r="D109" s="189" t="s">
        <v>513</v>
      </c>
      <c r="E109" s="189"/>
      <c r="F109" s="189"/>
      <c r="G109" s="189"/>
      <c r="H109" s="189"/>
      <c r="I109" s="189"/>
      <c r="J109" s="189"/>
      <c r="K109" s="189"/>
      <c r="L109" s="189"/>
    </row>
    <row r="110" spans="4:12" ht="15">
      <c r="D110" s="189" t="s">
        <v>514</v>
      </c>
      <c r="E110" s="189"/>
      <c r="F110" s="189"/>
      <c r="G110" s="189"/>
      <c r="H110" s="189"/>
      <c r="I110" s="189"/>
      <c r="J110" s="189"/>
      <c r="K110" s="189"/>
      <c r="L110" s="189"/>
    </row>
    <row r="111" spans="4:12" ht="15">
      <c r="D111" s="189" t="s">
        <v>547</v>
      </c>
      <c r="E111" s="189"/>
      <c r="F111" s="189"/>
      <c r="G111" s="189"/>
      <c r="H111" s="189"/>
      <c r="I111" s="189"/>
      <c r="J111" s="189"/>
      <c r="K111" s="189"/>
      <c r="L111" s="189"/>
    </row>
    <row r="112" spans="4:12" ht="15">
      <c r="D112" s="189" t="s">
        <v>548</v>
      </c>
      <c r="E112" s="189"/>
      <c r="F112" s="189"/>
      <c r="G112" s="189"/>
      <c r="H112" s="189"/>
      <c r="I112" s="189"/>
      <c r="J112" s="189"/>
      <c r="K112" s="189"/>
      <c r="L112" s="189"/>
    </row>
    <row r="113" spans="4:12" ht="15">
      <c r="D113" s="189" t="s">
        <v>549</v>
      </c>
      <c r="E113" s="189"/>
      <c r="F113" s="189"/>
      <c r="G113" s="189"/>
      <c r="H113" s="189"/>
      <c r="I113" s="189"/>
      <c r="J113" s="189"/>
      <c r="K113" s="189"/>
      <c r="L113" s="189"/>
    </row>
    <row r="114" spans="4:12" ht="15">
      <c r="D114" s="189" t="s">
        <v>515</v>
      </c>
      <c r="E114" s="189"/>
      <c r="F114" s="189"/>
      <c r="G114" s="189"/>
      <c r="H114" s="189"/>
      <c r="I114" s="189"/>
      <c r="J114" s="189"/>
      <c r="K114" s="189"/>
      <c r="L114" s="189"/>
    </row>
    <row r="115" spans="4:12" ht="15">
      <c r="D115" s="189"/>
      <c r="E115" s="189" t="s">
        <v>550</v>
      </c>
      <c r="F115" s="189"/>
      <c r="G115" s="189"/>
      <c r="H115" s="189"/>
      <c r="I115" s="189"/>
      <c r="J115" s="189"/>
      <c r="K115" s="189"/>
      <c r="L115" s="189"/>
    </row>
    <row r="116" spans="4:12" ht="15">
      <c r="D116" s="189"/>
      <c r="E116" s="189" t="s">
        <v>554</v>
      </c>
      <c r="F116" s="189"/>
      <c r="G116" s="189"/>
      <c r="H116" s="189"/>
      <c r="I116" s="189"/>
      <c r="J116" s="189"/>
      <c r="K116" s="189"/>
      <c r="L116" s="189"/>
    </row>
    <row r="117" spans="4:12" ht="15">
      <c r="D117" s="189"/>
      <c r="E117" s="189" t="s">
        <v>551</v>
      </c>
      <c r="F117" s="189"/>
      <c r="G117" s="189"/>
      <c r="H117" s="189"/>
      <c r="I117" s="189"/>
      <c r="J117" s="189"/>
      <c r="K117" s="189"/>
      <c r="L117" s="189"/>
    </row>
    <row r="118" spans="4:12" ht="15">
      <c r="D118" s="189"/>
      <c r="E118" s="189" t="s">
        <v>552</v>
      </c>
      <c r="F118" s="189"/>
      <c r="G118" s="189"/>
      <c r="H118" s="189"/>
      <c r="I118" s="189"/>
      <c r="J118" s="189"/>
      <c r="K118" s="189"/>
      <c r="L118" s="189"/>
    </row>
    <row r="119" spans="4:12" ht="15">
      <c r="D119" s="189"/>
      <c r="E119" s="189" t="s">
        <v>553</v>
      </c>
      <c r="F119" s="189"/>
      <c r="G119" s="189"/>
      <c r="H119" s="189"/>
      <c r="I119" s="189"/>
      <c r="J119" s="189"/>
      <c r="K119" s="189"/>
      <c r="L119" s="189"/>
    </row>
    <row r="120" spans="4:12" ht="15">
      <c r="D120" s="189"/>
      <c r="E120" s="189" t="s">
        <v>555</v>
      </c>
      <c r="F120" s="189"/>
      <c r="G120" s="189"/>
      <c r="H120" s="189"/>
      <c r="I120" s="189"/>
      <c r="J120" s="189"/>
      <c r="K120" s="189"/>
      <c r="L120" s="189"/>
    </row>
    <row r="121" spans="4:12" ht="15">
      <c r="D121" s="189"/>
      <c r="E121" s="189"/>
      <c r="F121" s="189"/>
      <c r="G121" s="189"/>
      <c r="H121" s="189"/>
      <c r="I121" s="189"/>
      <c r="J121" s="189"/>
      <c r="K121" s="189"/>
      <c r="L121" s="189"/>
    </row>
    <row r="122" spans="4:12" ht="15">
      <c r="D122" s="189"/>
      <c r="E122" s="189"/>
      <c r="F122" s="189"/>
      <c r="G122" s="189"/>
      <c r="H122" s="189"/>
      <c r="I122" s="189"/>
      <c r="J122" s="189"/>
      <c r="K122" s="189"/>
      <c r="L122" s="189"/>
    </row>
    <row r="123" spans="4:12" ht="15.6">
      <c r="D123" s="189"/>
      <c r="E123" s="189"/>
      <c r="F123" s="189"/>
      <c r="G123" s="187" t="s">
        <v>516</v>
      </c>
      <c r="H123" s="187"/>
      <c r="I123" s="187"/>
      <c r="J123" s="187"/>
      <c r="K123" s="187"/>
      <c r="L123" s="189"/>
    </row>
    <row r="124" spans="4:12" ht="15.6">
      <c r="D124" s="189"/>
      <c r="E124" s="189"/>
      <c r="F124" s="187"/>
      <c r="G124" s="187"/>
      <c r="H124" s="187"/>
      <c r="I124" s="187"/>
      <c r="J124" s="189"/>
      <c r="K124" s="189"/>
      <c r="L124" s="189"/>
    </row>
    <row r="125" spans="4:12" ht="15">
      <c r="D125" s="189"/>
      <c r="E125" s="189"/>
      <c r="F125" s="189"/>
      <c r="G125" s="189"/>
      <c r="H125" s="189"/>
      <c r="I125" s="189"/>
      <c r="J125" s="189"/>
      <c r="K125" s="189"/>
      <c r="L125" s="189"/>
    </row>
    <row r="126" spans="4:12" ht="15">
      <c r="D126" s="189"/>
      <c r="E126" s="189" t="s">
        <v>556</v>
      </c>
      <c r="F126" s="189"/>
      <c r="G126" s="189"/>
      <c r="H126" s="189"/>
      <c r="I126" s="189"/>
      <c r="J126" s="189"/>
      <c r="K126" s="189"/>
      <c r="L126" s="189"/>
    </row>
    <row r="127" spans="4:12" ht="15">
      <c r="D127" s="189"/>
      <c r="E127" s="189" t="s">
        <v>561</v>
      </c>
      <c r="F127" s="189"/>
      <c r="G127" s="189"/>
      <c r="H127" s="189"/>
      <c r="I127" s="189"/>
      <c r="J127" s="189"/>
      <c r="K127" s="189"/>
      <c r="L127" s="189"/>
    </row>
    <row r="128" spans="4:12" ht="15">
      <c r="D128" s="189"/>
      <c r="E128" s="189" t="s">
        <v>557</v>
      </c>
      <c r="F128" s="189"/>
      <c r="G128" s="189"/>
      <c r="H128" s="189"/>
      <c r="I128" s="189"/>
      <c r="J128" s="189"/>
      <c r="K128" s="189"/>
      <c r="L128" s="189"/>
    </row>
    <row r="129" spans="4:12" ht="15">
      <c r="D129" s="189"/>
      <c r="E129" s="189" t="s">
        <v>558</v>
      </c>
      <c r="F129" s="189"/>
      <c r="G129" s="189"/>
      <c r="H129" s="189"/>
      <c r="I129" s="189"/>
      <c r="J129" s="189"/>
      <c r="K129" s="189"/>
      <c r="L129" s="189"/>
    </row>
    <row r="130" spans="4:12" ht="15">
      <c r="D130" s="189"/>
      <c r="E130" s="189"/>
      <c r="F130" s="189"/>
      <c r="G130" s="189"/>
      <c r="H130" s="189"/>
      <c r="I130" s="189"/>
      <c r="J130" s="189"/>
      <c r="K130" s="189"/>
      <c r="L130" s="189"/>
    </row>
    <row r="131" spans="4:12" ht="15">
      <c r="D131" s="189"/>
      <c r="E131" s="189"/>
      <c r="F131" s="189"/>
      <c r="G131" s="189"/>
      <c r="H131" s="189"/>
      <c r="I131" s="189"/>
      <c r="J131" s="189"/>
      <c r="K131" s="189"/>
      <c r="L131" s="189"/>
    </row>
    <row r="132" spans="4:12" ht="15">
      <c r="D132" s="189"/>
      <c r="E132" s="189"/>
      <c r="F132" s="189"/>
      <c r="G132" s="189"/>
      <c r="H132" s="189"/>
      <c r="I132" s="189"/>
      <c r="J132" s="189"/>
      <c r="K132" s="189"/>
      <c r="L132" s="189"/>
    </row>
    <row r="133" spans="4:12" ht="15">
      <c r="D133" s="189" t="s">
        <v>517</v>
      </c>
      <c r="E133" s="189"/>
      <c r="F133" s="189"/>
      <c r="G133" s="189"/>
      <c r="H133" s="189"/>
      <c r="I133" s="189"/>
      <c r="J133" s="189"/>
      <c r="K133" s="189"/>
      <c r="L133" s="189"/>
    </row>
    <row r="134" spans="4:12" ht="15">
      <c r="D134" s="189"/>
      <c r="E134" s="189"/>
      <c r="F134" s="189"/>
      <c r="G134" s="189"/>
      <c r="H134" s="189"/>
      <c r="I134" s="189"/>
      <c r="J134" s="189"/>
      <c r="K134" s="189"/>
      <c r="L134" s="189"/>
    </row>
    <row r="135" spans="4:12" ht="15">
      <c r="D135" s="189"/>
      <c r="E135" s="189"/>
      <c r="F135" s="189"/>
      <c r="G135" s="189"/>
      <c r="H135" s="189"/>
      <c r="I135" s="189"/>
      <c r="J135" s="189"/>
      <c r="K135" s="189"/>
      <c r="L135" s="189"/>
    </row>
    <row r="136" spans="4:12" ht="15">
      <c r="D136" s="189"/>
      <c r="E136" s="189"/>
      <c r="F136" s="189"/>
      <c r="G136" s="189"/>
      <c r="H136" s="189"/>
      <c r="I136" s="189"/>
      <c r="J136" s="189"/>
      <c r="K136" s="189"/>
      <c r="L136" s="189"/>
    </row>
    <row r="137" spans="4:12" ht="15">
      <c r="D137" s="189"/>
      <c r="E137" s="189"/>
      <c r="F137" s="189" t="s">
        <v>518</v>
      </c>
      <c r="G137" s="189"/>
      <c r="H137" s="189"/>
      <c r="I137" s="189"/>
      <c r="J137" s="189"/>
      <c r="K137" s="189"/>
      <c r="L137" s="189"/>
    </row>
  </sheetData>
  <mergeCells count="2">
    <mergeCell ref="E56:G56"/>
    <mergeCell ref="I56:J56"/>
  </mergeCells>
  <pageMargins left="0.32" right="0.2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1"/>
  <sheetViews>
    <sheetView view="pageBreakPreview" zoomScale="48" zoomScaleNormal="55" zoomScaleSheetLayoutView="48" workbookViewId="0">
      <selection sqref="A1:M1048576"/>
    </sheetView>
  </sheetViews>
  <sheetFormatPr defaultRowHeight="13.2"/>
  <cols>
    <col min="1" max="1" width="57.44140625" customWidth="1"/>
    <col min="2" max="13" width="18" customWidth="1"/>
  </cols>
  <sheetData>
    <row r="2" spans="1:13" ht="17.399999999999999">
      <c r="A2" s="339" t="s">
        <v>351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</row>
    <row r="3" spans="1:13" ht="18.75" customHeight="1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331" t="s">
        <v>352</v>
      </c>
      <c r="M3" s="331"/>
    </row>
    <row r="4" spans="1:13" ht="27.75" customHeight="1">
      <c r="A4" s="327" t="s">
        <v>34</v>
      </c>
      <c r="B4" s="328"/>
      <c r="C4" s="328"/>
      <c r="D4" s="329"/>
      <c r="E4" s="223" t="s">
        <v>35</v>
      </c>
      <c r="F4" s="223" t="s">
        <v>250</v>
      </c>
      <c r="G4" s="223" t="s">
        <v>251</v>
      </c>
      <c r="H4" s="326" t="s">
        <v>38</v>
      </c>
      <c r="I4" s="223" t="s">
        <v>353</v>
      </c>
      <c r="J4" s="223" t="s">
        <v>159</v>
      </c>
      <c r="K4" s="223"/>
      <c r="L4" s="223"/>
      <c r="M4" s="223"/>
    </row>
    <row r="5" spans="1:13" ht="64.5" customHeight="1">
      <c r="A5" s="330"/>
      <c r="B5" s="331"/>
      <c r="C5" s="331"/>
      <c r="D5" s="332"/>
      <c r="E5" s="223"/>
      <c r="F5" s="223"/>
      <c r="G5" s="223"/>
      <c r="H5" s="326"/>
      <c r="I5" s="223"/>
      <c r="J5" s="170" t="s">
        <v>161</v>
      </c>
      <c r="K5" s="170" t="s">
        <v>162</v>
      </c>
      <c r="L5" s="170" t="s">
        <v>163</v>
      </c>
      <c r="M5" s="170" t="s">
        <v>164</v>
      </c>
    </row>
    <row r="6" spans="1:13" s="70" customFormat="1" ht="18.75" customHeight="1">
      <c r="A6" s="287">
        <v>1</v>
      </c>
      <c r="B6" s="288"/>
      <c r="C6" s="288"/>
      <c r="D6" s="355"/>
      <c r="E6" s="148">
        <v>2</v>
      </c>
      <c r="F6" s="148">
        <v>3</v>
      </c>
      <c r="G6" s="148">
        <v>4</v>
      </c>
      <c r="H6" s="148">
        <v>5</v>
      </c>
      <c r="I6" s="148">
        <v>6</v>
      </c>
      <c r="J6" s="148">
        <v>7</v>
      </c>
      <c r="K6" s="148">
        <v>8</v>
      </c>
      <c r="L6" s="148">
        <v>9</v>
      </c>
      <c r="M6" s="148">
        <v>10</v>
      </c>
    </row>
    <row r="7" spans="1:13" ht="44.4" customHeight="1">
      <c r="A7" s="321" t="s">
        <v>354</v>
      </c>
      <c r="B7" s="322"/>
      <c r="C7" s="322"/>
      <c r="D7" s="323"/>
      <c r="E7" s="71">
        <v>4000</v>
      </c>
      <c r="F7" s="44">
        <f>SUM(F8:F13)</f>
        <v>3730</v>
      </c>
      <c r="G7" s="44">
        <f>SUM(G8:G13)</f>
        <v>850</v>
      </c>
      <c r="H7" s="44">
        <f>SUM(H8:H13)</f>
        <v>850</v>
      </c>
      <c r="I7" s="46">
        <f t="shared" ref="I7:I12" si="0">SUM(J7:M7)</f>
        <v>7200</v>
      </c>
      <c r="J7" s="44">
        <f>SUM(J8:J13)</f>
        <v>300</v>
      </c>
      <c r="K7" s="44">
        <f>SUM(K8:K13)</f>
        <v>3300</v>
      </c>
      <c r="L7" s="44">
        <f>SUM(L8:L13)</f>
        <v>3300</v>
      </c>
      <c r="M7" s="44">
        <f>SUM(M8:M13)</f>
        <v>300</v>
      </c>
    </row>
    <row r="8" spans="1:13" ht="18.75" customHeight="1">
      <c r="A8" s="309" t="s">
        <v>355</v>
      </c>
      <c r="B8" s="310"/>
      <c r="C8" s="310"/>
      <c r="D8" s="311"/>
      <c r="E8" s="66" t="s">
        <v>356</v>
      </c>
      <c r="F8" s="31"/>
      <c r="G8" s="31"/>
      <c r="H8" s="31"/>
      <c r="I8" s="36">
        <f t="shared" si="0"/>
        <v>0</v>
      </c>
      <c r="J8" s="31"/>
      <c r="K8" s="31"/>
      <c r="L8" s="31"/>
      <c r="M8" s="31"/>
    </row>
    <row r="9" spans="1:13" ht="18.75" customHeight="1">
      <c r="A9" s="309" t="s">
        <v>357</v>
      </c>
      <c r="B9" s="310"/>
      <c r="C9" s="310"/>
      <c r="D9" s="311"/>
      <c r="E9" s="65">
        <v>4020</v>
      </c>
      <c r="F9" s="31">
        <f>169+2400</f>
        <v>2569</v>
      </c>
      <c r="G9" s="31"/>
      <c r="H9" s="31"/>
      <c r="I9" s="36">
        <f t="shared" si="0"/>
        <v>0</v>
      </c>
      <c r="J9" s="31"/>
      <c r="K9" s="31"/>
      <c r="L9" s="31"/>
      <c r="M9" s="31"/>
    </row>
    <row r="10" spans="1:13" ht="18.75" customHeight="1">
      <c r="A10" s="309" t="s">
        <v>358</v>
      </c>
      <c r="B10" s="310"/>
      <c r="C10" s="310"/>
      <c r="D10" s="311"/>
      <c r="E10" s="66">
        <v>4030</v>
      </c>
      <c r="F10" s="31">
        <f>597+100+63</f>
        <v>760</v>
      </c>
      <c r="G10" s="31"/>
      <c r="H10" s="31"/>
      <c r="I10" s="36">
        <f t="shared" si="0"/>
        <v>0</v>
      </c>
      <c r="J10" s="31"/>
      <c r="K10" s="31"/>
      <c r="L10" s="31"/>
      <c r="M10" s="31"/>
    </row>
    <row r="11" spans="1:13" ht="18.75" customHeight="1">
      <c r="A11" s="309" t="s">
        <v>359</v>
      </c>
      <c r="B11" s="310"/>
      <c r="C11" s="310"/>
      <c r="D11" s="311"/>
      <c r="E11" s="65">
        <v>4040</v>
      </c>
      <c r="F11" s="31">
        <v>401</v>
      </c>
      <c r="G11" s="31"/>
      <c r="H11" s="31"/>
      <c r="I11" s="36">
        <f t="shared" si="0"/>
        <v>0</v>
      </c>
      <c r="J11" s="31"/>
      <c r="K11" s="31"/>
      <c r="L11" s="31"/>
      <c r="M11" s="31"/>
    </row>
    <row r="12" spans="1:13" ht="18.75" customHeight="1">
      <c r="A12" s="309" t="s">
        <v>360</v>
      </c>
      <c r="B12" s="310"/>
      <c r="C12" s="310"/>
      <c r="D12" s="311"/>
      <c r="E12" s="66">
        <v>4050</v>
      </c>
      <c r="F12" s="31"/>
      <c r="G12" s="31"/>
      <c r="H12" s="31"/>
      <c r="I12" s="36">
        <f t="shared" si="0"/>
        <v>0</v>
      </c>
      <c r="J12" s="31"/>
      <c r="K12" s="31"/>
      <c r="L12" s="31"/>
      <c r="M12" s="31"/>
    </row>
    <row r="13" spans="1:13" ht="18.75" customHeight="1">
      <c r="A13" s="309" t="s">
        <v>361</v>
      </c>
      <c r="B13" s="310"/>
      <c r="C13" s="310"/>
      <c r="D13" s="311"/>
      <c r="E13" s="67">
        <v>4060</v>
      </c>
      <c r="F13" s="31"/>
      <c r="G13" s="31">
        <v>850</v>
      </c>
      <c r="H13" s="31">
        <v>850</v>
      </c>
      <c r="I13" s="36">
        <f>J13+K13+L13+M13</f>
        <v>7200</v>
      </c>
      <c r="J13" s="31">
        <v>300</v>
      </c>
      <c r="K13" s="31">
        <v>3300</v>
      </c>
      <c r="L13" s="31">
        <v>3300</v>
      </c>
      <c r="M13" s="31">
        <v>300</v>
      </c>
    </row>
    <row r="14" spans="1:13" ht="15" customHeight="1">
      <c r="A14" s="62"/>
      <c r="B14" s="62"/>
      <c r="C14" s="62"/>
      <c r="D14" s="62"/>
      <c r="E14" s="61"/>
      <c r="F14" s="63"/>
      <c r="G14" s="64"/>
      <c r="H14" s="64"/>
      <c r="I14" s="63"/>
      <c r="J14" s="64"/>
      <c r="K14" s="64"/>
      <c r="L14" s="64"/>
      <c r="M14" s="64"/>
    </row>
    <row r="15" spans="1:13" ht="15" customHeight="1">
      <c r="A15" s="62"/>
      <c r="B15" s="62"/>
      <c r="C15" s="62"/>
      <c r="D15" s="62"/>
      <c r="E15" s="61"/>
      <c r="F15" s="63"/>
      <c r="G15" s="64"/>
      <c r="H15" s="64"/>
      <c r="I15" s="63"/>
      <c r="J15" s="64"/>
      <c r="K15" s="64"/>
      <c r="L15" s="64"/>
      <c r="M15" s="64"/>
    </row>
    <row r="16" spans="1:13" ht="15" customHeight="1">
      <c r="A16" s="352" t="s">
        <v>421</v>
      </c>
      <c r="B16" s="352"/>
      <c r="C16" s="227" t="s">
        <v>140</v>
      </c>
      <c r="D16" s="227"/>
      <c r="E16" s="227"/>
      <c r="F16" s="227"/>
      <c r="G16" s="227"/>
      <c r="H16" s="227"/>
      <c r="I16" s="227"/>
      <c r="J16" s="107"/>
      <c r="K16" s="123"/>
      <c r="L16" s="123"/>
      <c r="M16" s="123"/>
    </row>
    <row r="17" spans="1:13" ht="15" customHeight="1">
      <c r="A17" s="165" t="s">
        <v>285</v>
      </c>
      <c r="B17" s="23"/>
      <c r="C17" s="225" t="s">
        <v>362</v>
      </c>
      <c r="D17" s="225"/>
      <c r="E17" s="225"/>
      <c r="F17" s="225"/>
      <c r="G17" s="225"/>
      <c r="H17" s="225"/>
      <c r="I17" s="225"/>
      <c r="J17" s="106"/>
      <c r="K17" s="226" t="s">
        <v>422</v>
      </c>
      <c r="L17" s="226"/>
      <c r="M17" s="226"/>
    </row>
    <row r="18" spans="1:13" ht="15" customHeight="1">
      <c r="A18" s="62"/>
      <c r="B18" s="62"/>
      <c r="C18" s="62"/>
      <c r="D18" s="62"/>
      <c r="E18" s="61"/>
      <c r="F18" s="63"/>
      <c r="G18" s="64"/>
      <c r="H18" s="64"/>
      <c r="I18" s="63"/>
      <c r="J18" s="64"/>
      <c r="K18" s="64"/>
      <c r="L18" s="64"/>
      <c r="M18" s="64"/>
    </row>
    <row r="19" spans="1:13" ht="15" customHeight="1">
      <c r="A19" s="62"/>
      <c r="B19" s="62"/>
      <c r="C19" s="62"/>
      <c r="D19" s="62"/>
      <c r="E19" s="61"/>
      <c r="F19" s="63"/>
      <c r="G19" s="64"/>
      <c r="H19" s="64"/>
      <c r="I19" s="63"/>
      <c r="J19" s="64"/>
      <c r="K19" s="64"/>
      <c r="L19" s="64"/>
      <c r="M19" s="64"/>
    </row>
    <row r="20" spans="1:13" ht="15" customHeight="1">
      <c r="A20" s="23"/>
      <c r="B20" s="23"/>
      <c r="C20" s="23"/>
      <c r="D20" s="23"/>
      <c r="E20" s="3"/>
      <c r="F20" s="23"/>
      <c r="G20" s="23"/>
      <c r="H20" s="23"/>
      <c r="I20" s="23"/>
      <c r="J20" s="15"/>
      <c r="K20" s="4"/>
      <c r="L20" s="4"/>
      <c r="M20" s="4"/>
    </row>
    <row r="21" spans="1:13" ht="20.25" customHeight="1">
      <c r="A21" s="353" t="s">
        <v>363</v>
      </c>
      <c r="B21" s="353"/>
      <c r="C21" s="353"/>
      <c r="D21" s="353"/>
      <c r="E21" s="353"/>
      <c r="F21" s="353"/>
      <c r="G21" s="353"/>
      <c r="H21" s="353"/>
      <c r="I21" s="353"/>
      <c r="J21" s="353"/>
      <c r="K21" s="353"/>
      <c r="L21" s="353"/>
      <c r="M21" s="353"/>
    </row>
    <row r="22" spans="1:13" ht="20.25" customHeight="1">
      <c r="A22" s="176"/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</row>
    <row r="23" spans="1:13" ht="20.25" customHeight="1">
      <c r="A23" s="176"/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</row>
    <row r="24" spans="1:13" ht="50.25" customHeight="1">
      <c r="A24" s="340" t="s">
        <v>364</v>
      </c>
      <c r="B24" s="345" t="s">
        <v>365</v>
      </c>
      <c r="C24" s="350"/>
      <c r="D24" s="346"/>
      <c r="E24" s="347" t="s">
        <v>366</v>
      </c>
      <c r="F24" s="345" t="s">
        <v>367</v>
      </c>
      <c r="G24" s="350"/>
      <c r="H24" s="350"/>
      <c r="I24" s="350"/>
      <c r="J24" s="346"/>
      <c r="K24" s="351" t="s">
        <v>368</v>
      </c>
      <c r="L24" s="351"/>
      <c r="M24" s="351"/>
    </row>
    <row r="25" spans="1:13" ht="30.15" customHeight="1">
      <c r="A25" s="354"/>
      <c r="B25" s="347" t="s">
        <v>157</v>
      </c>
      <c r="C25" s="345" t="s">
        <v>369</v>
      </c>
      <c r="D25" s="346"/>
      <c r="E25" s="348"/>
      <c r="F25" s="347" t="s">
        <v>370</v>
      </c>
      <c r="G25" s="347" t="s">
        <v>371</v>
      </c>
      <c r="H25" s="347" t="s">
        <v>372</v>
      </c>
      <c r="I25" s="347" t="s">
        <v>373</v>
      </c>
      <c r="J25" s="347" t="s">
        <v>374</v>
      </c>
      <c r="K25" s="347" t="s">
        <v>157</v>
      </c>
      <c r="L25" s="345" t="s">
        <v>369</v>
      </c>
      <c r="M25" s="346"/>
    </row>
    <row r="26" spans="1:13" ht="106.5" customHeight="1">
      <c r="A26" s="341"/>
      <c r="B26" s="349"/>
      <c r="C26" s="177" t="s">
        <v>370</v>
      </c>
      <c r="D26" s="177" t="s">
        <v>375</v>
      </c>
      <c r="E26" s="349"/>
      <c r="F26" s="349"/>
      <c r="G26" s="349"/>
      <c r="H26" s="349"/>
      <c r="I26" s="349"/>
      <c r="J26" s="349"/>
      <c r="K26" s="349"/>
      <c r="L26" s="177" t="s">
        <v>370</v>
      </c>
      <c r="M26" s="177" t="s">
        <v>375</v>
      </c>
    </row>
    <row r="27" spans="1:13" ht="18.75" customHeight="1">
      <c r="A27" s="169">
        <v>1</v>
      </c>
      <c r="B27" s="177">
        <v>2</v>
      </c>
      <c r="C27" s="177">
        <v>3</v>
      </c>
      <c r="D27" s="177">
        <v>4</v>
      </c>
      <c r="E27" s="177">
        <v>5</v>
      </c>
      <c r="F27" s="177">
        <v>6</v>
      </c>
      <c r="G27" s="177">
        <v>7</v>
      </c>
      <c r="H27" s="177">
        <v>8</v>
      </c>
      <c r="I27" s="177">
        <v>9</v>
      </c>
      <c r="J27" s="177">
        <v>10</v>
      </c>
      <c r="K27" s="177">
        <v>11</v>
      </c>
      <c r="L27" s="177">
        <v>12</v>
      </c>
      <c r="M27" s="177">
        <v>13</v>
      </c>
    </row>
    <row r="28" spans="1:13" ht="42.75" customHeight="1">
      <c r="A28" s="167" t="s">
        <v>376</v>
      </c>
      <c r="B28" s="44">
        <f>SUM(C28,D28)</f>
        <v>0</v>
      </c>
      <c r="C28" s="72"/>
      <c r="D28" s="72"/>
      <c r="E28" s="72"/>
      <c r="F28" s="43" t="s">
        <v>166</v>
      </c>
      <c r="G28" s="96"/>
      <c r="H28" s="43" t="s">
        <v>166</v>
      </c>
      <c r="I28" s="96"/>
      <c r="J28" s="43"/>
      <c r="K28" s="44">
        <f>SUM(L28,M28)</f>
        <v>0</v>
      </c>
      <c r="L28" s="44">
        <f>SUM(C28,E28,F28,I28)</f>
        <v>0</v>
      </c>
      <c r="M28" s="44">
        <f>SUM(D28,G28,H28,J28)</f>
        <v>0</v>
      </c>
    </row>
    <row r="29" spans="1:13" ht="18.75" customHeight="1">
      <c r="A29" s="17"/>
      <c r="B29" s="178">
        <f t="shared" ref="B29:B36" si="1">SUM(C29,D29)</f>
        <v>0</v>
      </c>
      <c r="C29" s="32"/>
      <c r="D29" s="32"/>
      <c r="E29" s="32"/>
      <c r="F29" s="31" t="s">
        <v>166</v>
      </c>
      <c r="G29" s="103"/>
      <c r="H29" s="31" t="s">
        <v>166</v>
      </c>
      <c r="I29" s="103"/>
      <c r="J29" s="31"/>
      <c r="K29" s="92">
        <f t="shared" ref="K29:K36" si="2">SUM(L29,M29)</f>
        <v>0</v>
      </c>
      <c r="L29" s="92">
        <f t="shared" ref="L29:L36" si="3">SUM(C29,E29,F29,I29)</f>
        <v>0</v>
      </c>
      <c r="M29" s="92">
        <f t="shared" ref="M29:M36" si="4">SUM(D29,G29,H29,J29)</f>
        <v>0</v>
      </c>
    </row>
    <row r="30" spans="1:13" ht="18.75" customHeight="1">
      <c r="A30" s="17"/>
      <c r="B30" s="178">
        <f t="shared" si="1"/>
        <v>0</v>
      </c>
      <c r="C30" s="69"/>
      <c r="D30" s="69"/>
      <c r="E30" s="69"/>
      <c r="F30" s="31" t="s">
        <v>166</v>
      </c>
      <c r="G30" s="97"/>
      <c r="H30" s="31" t="s">
        <v>166</v>
      </c>
      <c r="I30" s="97"/>
      <c r="J30" s="31"/>
      <c r="K30" s="92">
        <f t="shared" si="2"/>
        <v>0</v>
      </c>
      <c r="L30" s="92">
        <f t="shared" si="3"/>
        <v>0</v>
      </c>
      <c r="M30" s="92">
        <f t="shared" si="4"/>
        <v>0</v>
      </c>
    </row>
    <row r="31" spans="1:13" ht="43.5" customHeight="1">
      <c r="A31" s="167" t="s">
        <v>377</v>
      </c>
      <c r="B31" s="45">
        <f t="shared" si="1"/>
        <v>0</v>
      </c>
      <c r="C31" s="72"/>
      <c r="D31" s="72"/>
      <c r="E31" s="72"/>
      <c r="F31" s="43" t="s">
        <v>166</v>
      </c>
      <c r="G31" s="96"/>
      <c r="H31" s="43" t="s">
        <v>166</v>
      </c>
      <c r="I31" s="96"/>
      <c r="J31" s="43"/>
      <c r="K31" s="44">
        <f t="shared" si="2"/>
        <v>0</v>
      </c>
      <c r="L31" s="44">
        <f t="shared" si="3"/>
        <v>0</v>
      </c>
      <c r="M31" s="44">
        <f t="shared" si="4"/>
        <v>0</v>
      </c>
    </row>
    <row r="32" spans="1:13" ht="18.75" customHeight="1">
      <c r="A32" s="17"/>
      <c r="B32" s="178">
        <f t="shared" si="1"/>
        <v>0</v>
      </c>
      <c r="C32" s="69"/>
      <c r="D32" s="69"/>
      <c r="E32" s="69"/>
      <c r="F32" s="31" t="s">
        <v>166</v>
      </c>
      <c r="G32" s="97"/>
      <c r="H32" s="31" t="s">
        <v>166</v>
      </c>
      <c r="I32" s="97"/>
      <c r="J32" s="31"/>
      <c r="K32" s="92">
        <f t="shared" si="2"/>
        <v>0</v>
      </c>
      <c r="L32" s="92">
        <f t="shared" si="3"/>
        <v>0</v>
      </c>
      <c r="M32" s="92">
        <f t="shared" si="4"/>
        <v>0</v>
      </c>
    </row>
    <row r="33" spans="1:13" ht="18.75" customHeight="1">
      <c r="A33" s="17"/>
      <c r="B33" s="178">
        <f t="shared" si="1"/>
        <v>0</v>
      </c>
      <c r="C33" s="69"/>
      <c r="D33" s="69"/>
      <c r="E33" s="69"/>
      <c r="F33" s="31" t="s">
        <v>166</v>
      </c>
      <c r="G33" s="97"/>
      <c r="H33" s="31" t="s">
        <v>166</v>
      </c>
      <c r="I33" s="97"/>
      <c r="J33" s="31"/>
      <c r="K33" s="92">
        <f t="shared" si="2"/>
        <v>0</v>
      </c>
      <c r="L33" s="92">
        <f t="shared" si="3"/>
        <v>0</v>
      </c>
      <c r="M33" s="92">
        <f t="shared" si="4"/>
        <v>0</v>
      </c>
    </row>
    <row r="34" spans="1:13" ht="42" customHeight="1">
      <c r="A34" s="167" t="s">
        <v>378</v>
      </c>
      <c r="B34" s="44">
        <f t="shared" si="1"/>
        <v>0</v>
      </c>
      <c r="C34" s="72"/>
      <c r="D34" s="72"/>
      <c r="E34" s="72"/>
      <c r="F34" s="43" t="s">
        <v>166</v>
      </c>
      <c r="G34" s="96"/>
      <c r="H34" s="43" t="s">
        <v>166</v>
      </c>
      <c r="I34" s="96"/>
      <c r="J34" s="43"/>
      <c r="K34" s="44">
        <f t="shared" si="2"/>
        <v>0</v>
      </c>
      <c r="L34" s="44">
        <f t="shared" si="3"/>
        <v>0</v>
      </c>
      <c r="M34" s="44">
        <f t="shared" si="4"/>
        <v>0</v>
      </c>
    </row>
    <row r="35" spans="1:13" ht="18.75" customHeight="1">
      <c r="A35" s="17"/>
      <c r="B35" s="178">
        <f t="shared" si="1"/>
        <v>0</v>
      </c>
      <c r="C35" s="69"/>
      <c r="D35" s="69"/>
      <c r="E35" s="69"/>
      <c r="F35" s="31" t="s">
        <v>166</v>
      </c>
      <c r="G35" s="97"/>
      <c r="H35" s="31" t="s">
        <v>166</v>
      </c>
      <c r="I35" s="97"/>
      <c r="J35" s="31"/>
      <c r="K35" s="92">
        <f t="shared" si="2"/>
        <v>0</v>
      </c>
      <c r="L35" s="92">
        <f t="shared" si="3"/>
        <v>0</v>
      </c>
      <c r="M35" s="92">
        <f t="shared" si="4"/>
        <v>0</v>
      </c>
    </row>
    <row r="36" spans="1:13" ht="18.75" customHeight="1">
      <c r="A36" s="17"/>
      <c r="B36" s="178">
        <f t="shared" si="1"/>
        <v>0</v>
      </c>
      <c r="C36" s="69"/>
      <c r="D36" s="69"/>
      <c r="E36" s="69"/>
      <c r="F36" s="31" t="s">
        <v>166</v>
      </c>
      <c r="G36" s="97"/>
      <c r="H36" s="31" t="s">
        <v>166</v>
      </c>
      <c r="I36" s="97"/>
      <c r="J36" s="31"/>
      <c r="K36" s="92">
        <f t="shared" si="2"/>
        <v>0</v>
      </c>
      <c r="L36" s="92">
        <f t="shared" si="3"/>
        <v>0</v>
      </c>
      <c r="M36" s="92">
        <f t="shared" si="4"/>
        <v>0</v>
      </c>
    </row>
    <row r="37" spans="1:13" ht="25.5" customHeight="1">
      <c r="A37" s="167" t="s">
        <v>157</v>
      </c>
      <c r="B37" s="44">
        <f>SUM(B28,B31,B34)</f>
        <v>0</v>
      </c>
      <c r="C37" s="44">
        <f t="shared" ref="C37:M37" si="5">SUM(C28,C31,C34)</f>
        <v>0</v>
      </c>
      <c r="D37" s="44">
        <f t="shared" si="5"/>
        <v>0</v>
      </c>
      <c r="E37" s="44">
        <f t="shared" si="5"/>
        <v>0</v>
      </c>
      <c r="F37" s="44">
        <f t="shared" si="5"/>
        <v>0</v>
      </c>
      <c r="G37" s="44">
        <f t="shared" si="5"/>
        <v>0</v>
      </c>
      <c r="H37" s="44">
        <f t="shared" si="5"/>
        <v>0</v>
      </c>
      <c r="I37" s="44">
        <f t="shared" si="5"/>
        <v>0</v>
      </c>
      <c r="J37" s="44">
        <f t="shared" si="5"/>
        <v>0</v>
      </c>
      <c r="K37" s="44">
        <f t="shared" si="5"/>
        <v>0</v>
      </c>
      <c r="L37" s="44">
        <f t="shared" si="5"/>
        <v>0</v>
      </c>
      <c r="M37" s="44">
        <f t="shared" si="5"/>
        <v>0</v>
      </c>
    </row>
    <row r="38" spans="1:13" ht="18.75" customHeight="1">
      <c r="A38" s="176"/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</row>
    <row r="39" spans="1:13" ht="18.75" customHeight="1">
      <c r="A39" s="62"/>
      <c r="B39" s="62"/>
      <c r="C39" s="62"/>
      <c r="D39" s="62"/>
      <c r="E39" s="61"/>
      <c r="F39" s="63"/>
      <c r="G39" s="64"/>
      <c r="H39" s="64"/>
      <c r="I39" s="63"/>
      <c r="J39" s="64"/>
      <c r="K39" s="64"/>
      <c r="L39" s="64"/>
      <c r="M39" s="64"/>
    </row>
    <row r="40" spans="1:13" ht="18.75" customHeight="1">
      <c r="A40" s="352" t="s">
        <v>423</v>
      </c>
      <c r="B40" s="352"/>
      <c r="C40" s="227" t="s">
        <v>140</v>
      </c>
      <c r="D40" s="227"/>
      <c r="E40" s="227"/>
      <c r="F40" s="227"/>
      <c r="G40" s="227"/>
      <c r="H40" s="227"/>
      <c r="I40" s="227"/>
      <c r="J40" s="107"/>
      <c r="K40" s="226" t="s">
        <v>422</v>
      </c>
      <c r="L40" s="226"/>
      <c r="M40" s="226"/>
    </row>
    <row r="41" spans="1:13" ht="20.25" customHeight="1">
      <c r="A41" s="165" t="s">
        <v>285</v>
      </c>
      <c r="B41" s="23"/>
      <c r="C41" s="225" t="s">
        <v>362</v>
      </c>
      <c r="D41" s="225"/>
      <c r="E41" s="225"/>
      <c r="F41" s="225"/>
      <c r="G41" s="225"/>
      <c r="H41" s="225"/>
      <c r="I41" s="225"/>
      <c r="J41" s="106"/>
      <c r="K41" s="226" t="s">
        <v>143</v>
      </c>
      <c r="L41" s="226"/>
      <c r="M41" s="226"/>
    </row>
  </sheetData>
  <mergeCells count="41">
    <mergeCell ref="J25:J26"/>
    <mergeCell ref="K25:K26"/>
    <mergeCell ref="A2:M2"/>
    <mergeCell ref="A4:D5"/>
    <mergeCell ref="G4:G5"/>
    <mergeCell ref="H4:H5"/>
    <mergeCell ref="I4:I5"/>
    <mergeCell ref="J4:M4"/>
    <mergeCell ref="E4:E5"/>
    <mergeCell ref="A40:B40"/>
    <mergeCell ref="K41:M41"/>
    <mergeCell ref="F4:F5"/>
    <mergeCell ref="A12:D12"/>
    <mergeCell ref="A13:D13"/>
    <mergeCell ref="A21:M21"/>
    <mergeCell ref="A24:A26"/>
    <mergeCell ref="B24:D24"/>
    <mergeCell ref="A6:D6"/>
    <mergeCell ref="A9:D9"/>
    <mergeCell ref="A10:D10"/>
    <mergeCell ref="A11:D11"/>
    <mergeCell ref="B25:B26"/>
    <mergeCell ref="A16:B16"/>
    <mergeCell ref="C16:I16"/>
    <mergeCell ref="C17:I17"/>
    <mergeCell ref="K40:M40"/>
    <mergeCell ref="K17:M17"/>
    <mergeCell ref="L3:M3"/>
    <mergeCell ref="C40:I40"/>
    <mergeCell ref="C41:I41"/>
    <mergeCell ref="A7:D7"/>
    <mergeCell ref="A8:D8"/>
    <mergeCell ref="L25:M25"/>
    <mergeCell ref="E24:E26"/>
    <mergeCell ref="F24:J24"/>
    <mergeCell ref="K24:M24"/>
    <mergeCell ref="C25:D25"/>
    <mergeCell ref="F25:F26"/>
    <mergeCell ref="G25:G26"/>
    <mergeCell ref="H25:H26"/>
    <mergeCell ref="I25:I26"/>
  </mergeCells>
  <pageMargins left="1.1811023622047245" right="0.19685039370078741" top="0.78740157480314965" bottom="0.74803149606299213" header="0.31496062992125984" footer="0.31496062992125984"/>
  <pageSetup paperSize="9" scale="4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46"/>
  <sheetViews>
    <sheetView view="pageBreakPreview" topLeftCell="E1" zoomScale="49" zoomScaleNormal="55" zoomScaleSheetLayoutView="49" workbookViewId="0">
      <selection activeCell="Q30" sqref="Q30:R30"/>
    </sheetView>
  </sheetViews>
  <sheetFormatPr defaultRowHeight="13.2"/>
  <cols>
    <col min="2" max="2" width="39.44140625" customWidth="1"/>
    <col min="3" max="3" width="10.33203125" customWidth="1"/>
    <col min="4" max="4" width="9.44140625" customWidth="1"/>
    <col min="5" max="5" width="10.44140625" customWidth="1"/>
    <col min="6" max="6" width="9.44140625" customWidth="1"/>
    <col min="7" max="7" width="12.33203125" customWidth="1"/>
    <col min="12" max="12" width="12" customWidth="1"/>
    <col min="17" max="17" width="12.44140625" customWidth="1"/>
    <col min="22" max="22" width="12.33203125" customWidth="1"/>
    <col min="27" max="27" width="12.44140625" customWidth="1"/>
  </cols>
  <sheetData>
    <row r="2" spans="1:31" ht="18">
      <c r="A2" s="173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2"/>
      <c r="Q2" s="88"/>
      <c r="R2" s="88"/>
      <c r="S2" s="88"/>
      <c r="T2" s="88"/>
      <c r="U2" s="88"/>
      <c r="V2" s="2"/>
      <c r="W2" s="2"/>
      <c r="X2" s="2"/>
      <c r="Y2" s="2"/>
      <c r="Z2" s="2"/>
      <c r="AA2" s="2"/>
      <c r="AB2" s="2"/>
      <c r="AC2" s="2"/>
      <c r="AD2" s="2"/>
      <c r="AE2" s="88"/>
    </row>
    <row r="3" spans="1:31" ht="17.399999999999999">
      <c r="A3" s="339" t="s">
        <v>379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  <c r="V3" s="339"/>
      <c r="W3" s="339"/>
      <c r="X3" s="339"/>
      <c r="Y3" s="339"/>
      <c r="Z3" s="339"/>
      <c r="AA3" s="339"/>
      <c r="AB3" s="339"/>
      <c r="AC3" s="339"/>
      <c r="AD3" s="339"/>
      <c r="AE3" s="339"/>
    </row>
    <row r="4" spans="1:31" ht="17.399999999999999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</row>
    <row r="5" spans="1:31" ht="18">
      <c r="A5" s="89"/>
      <c r="B5" s="89"/>
      <c r="C5" s="89"/>
      <c r="D5" s="89"/>
      <c r="E5" s="89"/>
      <c r="F5" s="89"/>
      <c r="G5" s="89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89"/>
      <c r="W5" s="2"/>
      <c r="X5" s="2"/>
      <c r="Y5" s="2"/>
      <c r="Z5" s="2"/>
      <c r="AA5" s="2"/>
      <c r="AB5" s="2"/>
      <c r="AC5" s="2"/>
      <c r="AD5" s="2"/>
      <c r="AE5" s="90" t="s">
        <v>352</v>
      </c>
    </row>
    <row r="6" spans="1:31" ht="50.25" customHeight="1">
      <c r="A6" s="223" t="s">
        <v>380</v>
      </c>
      <c r="B6" s="384" t="s">
        <v>381</v>
      </c>
      <c r="C6" s="385"/>
      <c r="D6" s="385"/>
      <c r="E6" s="385"/>
      <c r="F6" s="386"/>
      <c r="G6" s="223" t="s">
        <v>382</v>
      </c>
      <c r="H6" s="223"/>
      <c r="I6" s="223"/>
      <c r="J6" s="223"/>
      <c r="K6" s="223"/>
      <c r="L6" s="223" t="s">
        <v>383</v>
      </c>
      <c r="M6" s="223"/>
      <c r="N6" s="223"/>
      <c r="O6" s="223"/>
      <c r="P6" s="223"/>
      <c r="Q6" s="223" t="s">
        <v>384</v>
      </c>
      <c r="R6" s="223"/>
      <c r="S6" s="223"/>
      <c r="T6" s="223"/>
      <c r="U6" s="223"/>
      <c r="V6" s="223" t="s">
        <v>385</v>
      </c>
      <c r="W6" s="223"/>
      <c r="X6" s="223"/>
      <c r="Y6" s="223"/>
      <c r="Z6" s="223"/>
      <c r="AA6" s="223" t="s">
        <v>157</v>
      </c>
      <c r="AB6" s="223"/>
      <c r="AC6" s="223"/>
      <c r="AD6" s="223"/>
      <c r="AE6" s="223"/>
    </row>
    <row r="7" spans="1:31" ht="29.25" customHeight="1">
      <c r="A7" s="223"/>
      <c r="B7" s="387"/>
      <c r="C7" s="388"/>
      <c r="D7" s="388"/>
      <c r="E7" s="388"/>
      <c r="F7" s="389"/>
      <c r="G7" s="223" t="s">
        <v>386</v>
      </c>
      <c r="H7" s="223" t="s">
        <v>387</v>
      </c>
      <c r="I7" s="223"/>
      <c r="J7" s="223"/>
      <c r="K7" s="223"/>
      <c r="L7" s="223" t="s">
        <v>386</v>
      </c>
      <c r="M7" s="223" t="s">
        <v>387</v>
      </c>
      <c r="N7" s="223"/>
      <c r="O7" s="223"/>
      <c r="P7" s="223"/>
      <c r="Q7" s="223" t="s">
        <v>386</v>
      </c>
      <c r="R7" s="223" t="s">
        <v>387</v>
      </c>
      <c r="S7" s="223"/>
      <c r="T7" s="223"/>
      <c r="U7" s="223"/>
      <c r="V7" s="223" t="s">
        <v>386</v>
      </c>
      <c r="W7" s="223" t="s">
        <v>387</v>
      </c>
      <c r="X7" s="223"/>
      <c r="Y7" s="223"/>
      <c r="Z7" s="223"/>
      <c r="AA7" s="223" t="s">
        <v>386</v>
      </c>
      <c r="AB7" s="223" t="s">
        <v>387</v>
      </c>
      <c r="AC7" s="223"/>
      <c r="AD7" s="223"/>
      <c r="AE7" s="223"/>
    </row>
    <row r="8" spans="1:31" ht="26.4" customHeight="1">
      <c r="A8" s="223"/>
      <c r="B8" s="390"/>
      <c r="C8" s="391"/>
      <c r="D8" s="391"/>
      <c r="E8" s="391"/>
      <c r="F8" s="392"/>
      <c r="G8" s="223"/>
      <c r="H8" s="148" t="s">
        <v>388</v>
      </c>
      <c r="I8" s="148" t="s">
        <v>389</v>
      </c>
      <c r="J8" s="148" t="s">
        <v>390</v>
      </c>
      <c r="K8" s="148" t="s">
        <v>164</v>
      </c>
      <c r="L8" s="223"/>
      <c r="M8" s="148" t="s">
        <v>388</v>
      </c>
      <c r="N8" s="148" t="s">
        <v>389</v>
      </c>
      <c r="O8" s="148" t="s">
        <v>390</v>
      </c>
      <c r="P8" s="148" t="s">
        <v>164</v>
      </c>
      <c r="Q8" s="223"/>
      <c r="R8" s="148" t="s">
        <v>388</v>
      </c>
      <c r="S8" s="148" t="s">
        <v>389</v>
      </c>
      <c r="T8" s="148" t="s">
        <v>390</v>
      </c>
      <c r="U8" s="148" t="s">
        <v>164</v>
      </c>
      <c r="V8" s="223"/>
      <c r="W8" s="148" t="s">
        <v>388</v>
      </c>
      <c r="X8" s="148" t="s">
        <v>389</v>
      </c>
      <c r="Y8" s="148" t="s">
        <v>390</v>
      </c>
      <c r="Z8" s="148" t="s">
        <v>164</v>
      </c>
      <c r="AA8" s="223"/>
      <c r="AB8" s="148" t="s">
        <v>388</v>
      </c>
      <c r="AC8" s="148" t="s">
        <v>389</v>
      </c>
      <c r="AD8" s="148" t="s">
        <v>390</v>
      </c>
      <c r="AE8" s="148" t="s">
        <v>164</v>
      </c>
    </row>
    <row r="9" spans="1:31" ht="18.75" customHeight="1">
      <c r="A9" s="148">
        <v>1</v>
      </c>
      <c r="B9" s="223">
        <v>2</v>
      </c>
      <c r="C9" s="223"/>
      <c r="D9" s="223"/>
      <c r="E9" s="223"/>
      <c r="F9" s="223"/>
      <c r="G9" s="148">
        <v>3</v>
      </c>
      <c r="H9" s="148">
        <v>4</v>
      </c>
      <c r="I9" s="148">
        <v>5</v>
      </c>
      <c r="J9" s="148">
        <v>6</v>
      </c>
      <c r="K9" s="148">
        <v>7</v>
      </c>
      <c r="L9" s="148">
        <v>8</v>
      </c>
      <c r="M9" s="148">
        <v>9</v>
      </c>
      <c r="N9" s="148">
        <v>10</v>
      </c>
      <c r="O9" s="148">
        <v>11</v>
      </c>
      <c r="P9" s="148">
        <v>12</v>
      </c>
      <c r="Q9" s="148">
        <v>13</v>
      </c>
      <c r="R9" s="148">
        <v>14</v>
      </c>
      <c r="S9" s="148">
        <v>15</v>
      </c>
      <c r="T9" s="148">
        <v>16</v>
      </c>
      <c r="U9" s="148">
        <v>17</v>
      </c>
      <c r="V9" s="151">
        <v>18</v>
      </c>
      <c r="W9" s="151">
        <v>19</v>
      </c>
      <c r="X9" s="151">
        <v>20</v>
      </c>
      <c r="Y9" s="151">
        <v>21</v>
      </c>
      <c r="Z9" s="151">
        <v>22</v>
      </c>
      <c r="AA9" s="151">
        <v>23</v>
      </c>
      <c r="AB9" s="151">
        <v>24</v>
      </c>
      <c r="AC9" s="151">
        <v>25</v>
      </c>
      <c r="AD9" s="151">
        <v>26</v>
      </c>
      <c r="AE9" s="151">
        <v>27</v>
      </c>
    </row>
    <row r="10" spans="1:31" s="95" customFormat="1" ht="21.75" customHeight="1">
      <c r="A10" s="91">
        <v>1</v>
      </c>
      <c r="B10" s="381" t="s">
        <v>355</v>
      </c>
      <c r="C10" s="382"/>
      <c r="D10" s="382"/>
      <c r="E10" s="382"/>
      <c r="F10" s="383"/>
      <c r="G10" s="92">
        <f t="shared" ref="G10:G15" si="0">SUM(H10,I10,J10,K10)</f>
        <v>0</v>
      </c>
      <c r="H10" s="32"/>
      <c r="I10" s="32"/>
      <c r="J10" s="32"/>
      <c r="K10" s="32"/>
      <c r="L10" s="92">
        <f t="shared" ref="L10:L15" si="1">SUM(M10,N10,O10,P10)</f>
        <v>0</v>
      </c>
      <c r="M10" s="32"/>
      <c r="N10" s="32"/>
      <c r="O10" s="32"/>
      <c r="P10" s="32"/>
      <c r="Q10" s="92">
        <f t="shared" ref="Q10:Q15" si="2">SUM(R10,S10,T10,U10)</f>
        <v>0</v>
      </c>
      <c r="R10" s="32"/>
      <c r="S10" s="32"/>
      <c r="T10" s="32"/>
      <c r="U10" s="32"/>
      <c r="V10" s="92">
        <f t="shared" ref="V10:V15" si="3">SUM(W10,X10,Y10,Z10)</f>
        <v>0</v>
      </c>
      <c r="W10" s="32"/>
      <c r="X10" s="32"/>
      <c r="Y10" s="32"/>
      <c r="Z10" s="32"/>
      <c r="AA10" s="44">
        <f t="shared" ref="AA10:AA16" si="4">SUM(AB10,AC10,AD10,AE10)</f>
        <v>0</v>
      </c>
      <c r="AB10" s="92">
        <f t="shared" ref="AB10:AE15" si="5">SUM(H10,M10,R10,W10)</f>
        <v>0</v>
      </c>
      <c r="AC10" s="92">
        <f t="shared" si="5"/>
        <v>0</v>
      </c>
      <c r="AD10" s="92">
        <f t="shared" si="5"/>
        <v>0</v>
      </c>
      <c r="AE10" s="92">
        <f t="shared" si="5"/>
        <v>0</v>
      </c>
    </row>
    <row r="11" spans="1:31" ht="21.75" customHeight="1">
      <c r="A11" s="91">
        <v>2</v>
      </c>
      <c r="B11" s="381" t="s">
        <v>391</v>
      </c>
      <c r="C11" s="382"/>
      <c r="D11" s="382"/>
      <c r="E11" s="382"/>
      <c r="F11" s="383"/>
      <c r="G11" s="92">
        <f t="shared" si="0"/>
        <v>0</v>
      </c>
      <c r="H11" s="32"/>
      <c r="I11" s="32"/>
      <c r="J11" s="32"/>
      <c r="K11" s="32"/>
      <c r="L11" s="92">
        <f t="shared" si="1"/>
        <v>0</v>
      </c>
      <c r="M11" s="32"/>
      <c r="N11" s="32"/>
      <c r="O11" s="32"/>
      <c r="P11" s="32"/>
      <c r="Q11" s="92">
        <f t="shared" si="2"/>
        <v>0</v>
      </c>
      <c r="R11" s="32"/>
      <c r="S11" s="32"/>
      <c r="T11" s="32"/>
      <c r="U11" s="32"/>
      <c r="V11" s="92">
        <f t="shared" si="3"/>
        <v>0</v>
      </c>
      <c r="W11" s="32"/>
      <c r="X11" s="32"/>
      <c r="Y11" s="32"/>
      <c r="Z11" s="32"/>
      <c r="AA11" s="44">
        <f t="shared" si="4"/>
        <v>0</v>
      </c>
      <c r="AB11" s="92">
        <f t="shared" si="5"/>
        <v>0</v>
      </c>
      <c r="AC11" s="92">
        <f t="shared" si="5"/>
        <v>0</v>
      </c>
      <c r="AD11" s="92">
        <f t="shared" si="5"/>
        <v>0</v>
      </c>
      <c r="AE11" s="92">
        <f t="shared" si="5"/>
        <v>0</v>
      </c>
    </row>
    <row r="12" spans="1:31" ht="39.75" customHeight="1">
      <c r="A12" s="91">
        <v>3</v>
      </c>
      <c r="B12" s="381" t="s">
        <v>392</v>
      </c>
      <c r="C12" s="382"/>
      <c r="D12" s="382"/>
      <c r="E12" s="382"/>
      <c r="F12" s="383"/>
      <c r="G12" s="92">
        <f t="shared" si="0"/>
        <v>0</v>
      </c>
      <c r="H12" s="32"/>
      <c r="I12" s="32"/>
      <c r="J12" s="32"/>
      <c r="K12" s="32"/>
      <c r="L12" s="92">
        <f t="shared" si="1"/>
        <v>0</v>
      </c>
      <c r="M12" s="32"/>
      <c r="N12" s="32"/>
      <c r="O12" s="32"/>
      <c r="P12" s="32"/>
      <c r="Q12" s="92">
        <f t="shared" si="2"/>
        <v>0</v>
      </c>
      <c r="R12" s="32"/>
      <c r="S12" s="32"/>
      <c r="T12" s="32"/>
      <c r="U12" s="32"/>
      <c r="V12" s="92">
        <f t="shared" si="3"/>
        <v>0</v>
      </c>
      <c r="W12" s="32"/>
      <c r="X12" s="32"/>
      <c r="Y12" s="32"/>
      <c r="Z12" s="32"/>
      <c r="AA12" s="44">
        <f t="shared" si="4"/>
        <v>0</v>
      </c>
      <c r="AB12" s="92">
        <f t="shared" si="5"/>
        <v>0</v>
      </c>
      <c r="AC12" s="92">
        <f t="shared" si="5"/>
        <v>0</v>
      </c>
      <c r="AD12" s="92">
        <f t="shared" si="5"/>
        <v>0</v>
      </c>
      <c r="AE12" s="92">
        <f t="shared" si="5"/>
        <v>0</v>
      </c>
    </row>
    <row r="13" spans="1:31" ht="46.5" customHeight="1">
      <c r="A13" s="91">
        <v>4</v>
      </c>
      <c r="B13" s="381" t="s">
        <v>393</v>
      </c>
      <c r="C13" s="382"/>
      <c r="D13" s="382"/>
      <c r="E13" s="382"/>
      <c r="F13" s="383"/>
      <c r="G13" s="92">
        <f t="shared" si="0"/>
        <v>0</v>
      </c>
      <c r="H13" s="32"/>
      <c r="I13" s="32"/>
      <c r="J13" s="32"/>
      <c r="K13" s="32"/>
      <c r="L13" s="92">
        <f t="shared" si="1"/>
        <v>0</v>
      </c>
      <c r="M13" s="32"/>
      <c r="N13" s="32"/>
      <c r="O13" s="32"/>
      <c r="P13" s="32"/>
      <c r="Q13" s="92">
        <f t="shared" si="2"/>
        <v>0</v>
      </c>
      <c r="R13" s="32"/>
      <c r="S13" s="32"/>
      <c r="T13" s="32"/>
      <c r="U13" s="32"/>
      <c r="V13" s="92">
        <f t="shared" si="3"/>
        <v>0</v>
      </c>
      <c r="W13" s="32"/>
      <c r="X13" s="32"/>
      <c r="Y13" s="32"/>
      <c r="Z13" s="32"/>
      <c r="AA13" s="44">
        <f t="shared" si="4"/>
        <v>0</v>
      </c>
      <c r="AB13" s="92">
        <f t="shared" si="5"/>
        <v>0</v>
      </c>
      <c r="AC13" s="92">
        <f t="shared" si="5"/>
        <v>0</v>
      </c>
      <c r="AD13" s="92">
        <f t="shared" si="5"/>
        <v>0</v>
      </c>
      <c r="AE13" s="92">
        <f t="shared" si="5"/>
        <v>0</v>
      </c>
    </row>
    <row r="14" spans="1:31" ht="39.75" customHeight="1">
      <c r="A14" s="91">
        <v>5</v>
      </c>
      <c r="B14" s="381" t="s">
        <v>394</v>
      </c>
      <c r="C14" s="382"/>
      <c r="D14" s="382"/>
      <c r="E14" s="382"/>
      <c r="F14" s="383"/>
      <c r="G14" s="92">
        <f t="shared" si="0"/>
        <v>0</v>
      </c>
      <c r="H14" s="32"/>
      <c r="I14" s="32"/>
      <c r="J14" s="32"/>
      <c r="K14" s="32"/>
      <c r="L14" s="92">
        <f t="shared" si="1"/>
        <v>0</v>
      </c>
      <c r="M14" s="32"/>
      <c r="N14" s="32"/>
      <c r="O14" s="32"/>
      <c r="P14" s="32"/>
      <c r="Q14" s="92">
        <f t="shared" si="2"/>
        <v>0</v>
      </c>
      <c r="R14" s="32"/>
      <c r="S14" s="32"/>
      <c r="T14" s="32"/>
      <c r="U14" s="32"/>
      <c r="V14" s="92">
        <f t="shared" si="3"/>
        <v>0</v>
      </c>
      <c r="W14" s="32"/>
      <c r="X14" s="32"/>
      <c r="Y14" s="32"/>
      <c r="Z14" s="32"/>
      <c r="AA14" s="44">
        <f t="shared" si="4"/>
        <v>0</v>
      </c>
      <c r="AB14" s="92">
        <f t="shared" si="5"/>
        <v>0</v>
      </c>
      <c r="AC14" s="92">
        <f t="shared" si="5"/>
        <v>0</v>
      </c>
      <c r="AD14" s="92">
        <f t="shared" si="5"/>
        <v>0</v>
      </c>
      <c r="AE14" s="92">
        <f t="shared" si="5"/>
        <v>0</v>
      </c>
    </row>
    <row r="15" spans="1:31" ht="21.75" customHeight="1">
      <c r="A15" s="91">
        <v>6</v>
      </c>
      <c r="B15" s="381" t="s">
        <v>361</v>
      </c>
      <c r="C15" s="382"/>
      <c r="D15" s="382"/>
      <c r="E15" s="382"/>
      <c r="F15" s="383"/>
      <c r="G15" s="92">
        <f t="shared" si="0"/>
        <v>0</v>
      </c>
      <c r="H15" s="32"/>
      <c r="I15" s="32"/>
      <c r="J15" s="32"/>
      <c r="K15" s="32"/>
      <c r="L15" s="92">
        <f t="shared" si="1"/>
        <v>7200</v>
      </c>
      <c r="M15" s="32">
        <v>300</v>
      </c>
      <c r="N15" s="32">
        <v>3300</v>
      </c>
      <c r="O15" s="32">
        <v>3300</v>
      </c>
      <c r="P15" s="32">
        <v>300</v>
      </c>
      <c r="Q15" s="92">
        <f t="shared" si="2"/>
        <v>0</v>
      </c>
      <c r="R15" s="32"/>
      <c r="S15" s="32"/>
      <c r="T15" s="32"/>
      <c r="U15" s="32"/>
      <c r="V15" s="92">
        <f t="shared" si="3"/>
        <v>0</v>
      </c>
      <c r="W15" s="32"/>
      <c r="X15" s="32"/>
      <c r="Y15" s="32"/>
      <c r="Z15" s="32"/>
      <c r="AA15" s="44">
        <f t="shared" si="4"/>
        <v>7200</v>
      </c>
      <c r="AB15" s="92">
        <f t="shared" si="5"/>
        <v>300</v>
      </c>
      <c r="AC15" s="92">
        <f t="shared" si="5"/>
        <v>3300</v>
      </c>
      <c r="AD15" s="92">
        <f t="shared" si="5"/>
        <v>3300</v>
      </c>
      <c r="AE15" s="92">
        <f t="shared" si="5"/>
        <v>300</v>
      </c>
    </row>
    <row r="16" spans="1:31" ht="21.75" customHeight="1">
      <c r="A16" s="375" t="s">
        <v>157</v>
      </c>
      <c r="B16" s="376"/>
      <c r="C16" s="376"/>
      <c r="D16" s="376"/>
      <c r="E16" s="376"/>
      <c r="F16" s="377"/>
      <c r="G16" s="178">
        <f t="shared" ref="G16:AE16" si="6">SUM(G10:G15)</f>
        <v>0</v>
      </c>
      <c r="H16" s="178">
        <f t="shared" si="6"/>
        <v>0</v>
      </c>
      <c r="I16" s="178">
        <f t="shared" si="6"/>
        <v>0</v>
      </c>
      <c r="J16" s="178">
        <f t="shared" si="6"/>
        <v>0</v>
      </c>
      <c r="K16" s="178">
        <f t="shared" si="6"/>
        <v>0</v>
      </c>
      <c r="L16" s="178">
        <f t="shared" si="6"/>
        <v>7200</v>
      </c>
      <c r="M16" s="178">
        <f t="shared" si="6"/>
        <v>300</v>
      </c>
      <c r="N16" s="178">
        <f t="shared" si="6"/>
        <v>3300</v>
      </c>
      <c r="O16" s="178">
        <f t="shared" si="6"/>
        <v>3300</v>
      </c>
      <c r="P16" s="178">
        <f t="shared" si="6"/>
        <v>300</v>
      </c>
      <c r="Q16" s="178">
        <f t="shared" si="6"/>
        <v>0</v>
      </c>
      <c r="R16" s="178">
        <f t="shared" si="6"/>
        <v>0</v>
      </c>
      <c r="S16" s="178">
        <f t="shared" si="6"/>
        <v>0</v>
      </c>
      <c r="T16" s="178">
        <f t="shared" si="6"/>
        <v>0</v>
      </c>
      <c r="U16" s="178">
        <f t="shared" si="6"/>
        <v>0</v>
      </c>
      <c r="V16" s="178">
        <f t="shared" si="6"/>
        <v>0</v>
      </c>
      <c r="W16" s="178">
        <f t="shared" si="6"/>
        <v>0</v>
      </c>
      <c r="X16" s="178">
        <f t="shared" si="6"/>
        <v>0</v>
      </c>
      <c r="Y16" s="178">
        <f t="shared" si="6"/>
        <v>0</v>
      </c>
      <c r="Z16" s="178">
        <f t="shared" si="6"/>
        <v>0</v>
      </c>
      <c r="AA16" s="44">
        <f t="shared" si="4"/>
        <v>7200</v>
      </c>
      <c r="AB16" s="178">
        <f t="shared" si="6"/>
        <v>300</v>
      </c>
      <c r="AC16" s="178">
        <f t="shared" si="6"/>
        <v>3300</v>
      </c>
      <c r="AD16" s="178">
        <f t="shared" si="6"/>
        <v>3300</v>
      </c>
      <c r="AE16" s="178">
        <f t="shared" si="6"/>
        <v>300</v>
      </c>
    </row>
    <row r="17" spans="1:31" ht="21.75" customHeight="1">
      <c r="A17" s="321" t="s">
        <v>395</v>
      </c>
      <c r="B17" s="322"/>
      <c r="C17" s="322"/>
      <c r="D17" s="322"/>
      <c r="E17" s="322"/>
      <c r="F17" s="323"/>
      <c r="G17" s="178">
        <f>G16/AA16*100</f>
        <v>0</v>
      </c>
      <c r="H17" s="99"/>
      <c r="I17" s="99"/>
      <c r="J17" s="99"/>
      <c r="K17" s="99"/>
      <c r="L17" s="178">
        <f>L16/AA16*100</f>
        <v>100</v>
      </c>
      <c r="M17" s="99"/>
      <c r="N17" s="99"/>
      <c r="O17" s="99"/>
      <c r="P17" s="99"/>
      <c r="Q17" s="178">
        <f>Q16/AA16*100</f>
        <v>0</v>
      </c>
      <c r="R17" s="99"/>
      <c r="S17" s="99"/>
      <c r="T17" s="99"/>
      <c r="U17" s="99"/>
      <c r="V17" s="178">
        <f>V16/AA16*100</f>
        <v>0</v>
      </c>
      <c r="W17" s="150"/>
      <c r="X17" s="150"/>
      <c r="Y17" s="150"/>
      <c r="Z17" s="150"/>
      <c r="AA17" s="178">
        <f>SUM(G17,L17,Q17,V17)</f>
        <v>100</v>
      </c>
      <c r="AB17" s="150"/>
      <c r="AC17" s="150"/>
      <c r="AD17" s="150"/>
      <c r="AE17" s="150"/>
    </row>
    <row r="18" spans="1:31" ht="20.25" customHeight="1">
      <c r="A18" s="95"/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</row>
    <row r="19" spans="1:31" ht="20.25" customHeight="1">
      <c r="A19" s="95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</row>
    <row r="20" spans="1:31" ht="20.25" customHeight="1">
      <c r="A20" s="95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</row>
    <row r="21" spans="1:31" ht="20.25" customHeight="1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</row>
    <row r="22" spans="1:31" ht="20.25" customHeight="1">
      <c r="A22" s="339" t="s">
        <v>396</v>
      </c>
      <c r="B22" s="339"/>
      <c r="C22" s="339"/>
      <c r="D22" s="339"/>
      <c r="E22" s="339"/>
      <c r="F22" s="339"/>
      <c r="G22" s="339"/>
      <c r="H22" s="339"/>
      <c r="I22" s="339"/>
      <c r="J22" s="339"/>
      <c r="K22" s="339"/>
      <c r="L22" s="339"/>
      <c r="M22" s="339"/>
      <c r="N22" s="339"/>
      <c r="O22" s="339"/>
      <c r="P22" s="339"/>
      <c r="Q22" s="339"/>
      <c r="R22" s="339"/>
      <c r="S22" s="339"/>
      <c r="T22" s="339"/>
      <c r="U22" s="339"/>
      <c r="V22" s="339"/>
      <c r="W22" s="339"/>
      <c r="X22" s="339"/>
      <c r="Y22" s="339"/>
      <c r="Z22" s="339"/>
      <c r="AA22" s="339"/>
      <c r="AB22" s="339"/>
      <c r="AC22" s="339"/>
      <c r="AD22" s="339"/>
      <c r="AE22" s="339"/>
    </row>
    <row r="23" spans="1:31" ht="20.25" customHeight="1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</row>
    <row r="24" spans="1:31" ht="20.25" customHeight="1">
      <c r="A24" s="95"/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359" t="s">
        <v>352</v>
      </c>
      <c r="AE24" s="359"/>
    </row>
    <row r="25" spans="1:31" ht="20.25" customHeight="1">
      <c r="A25" s="372" t="s">
        <v>380</v>
      </c>
      <c r="B25" s="371" t="s">
        <v>397</v>
      </c>
      <c r="C25" s="371" t="s">
        <v>398</v>
      </c>
      <c r="D25" s="371"/>
      <c r="E25" s="371" t="s">
        <v>399</v>
      </c>
      <c r="F25" s="371"/>
      <c r="G25" s="371" t="s">
        <v>400</v>
      </c>
      <c r="H25" s="371"/>
      <c r="I25" s="371" t="s">
        <v>401</v>
      </c>
      <c r="J25" s="371"/>
      <c r="K25" s="371" t="s">
        <v>402</v>
      </c>
      <c r="L25" s="371"/>
      <c r="M25" s="371"/>
      <c r="N25" s="371"/>
      <c r="O25" s="371"/>
      <c r="P25" s="371"/>
      <c r="Q25" s="371"/>
      <c r="R25" s="371"/>
      <c r="S25" s="371"/>
      <c r="T25" s="371"/>
      <c r="U25" s="380" t="s">
        <v>403</v>
      </c>
      <c r="V25" s="380"/>
      <c r="W25" s="380"/>
      <c r="X25" s="380"/>
      <c r="Y25" s="380"/>
      <c r="Z25" s="380" t="s">
        <v>404</v>
      </c>
      <c r="AA25" s="380"/>
      <c r="AB25" s="380"/>
      <c r="AC25" s="380"/>
      <c r="AD25" s="380"/>
      <c r="AE25" s="380"/>
    </row>
    <row r="26" spans="1:31" ht="20.25" customHeight="1">
      <c r="A26" s="372"/>
      <c r="B26" s="371"/>
      <c r="C26" s="371"/>
      <c r="D26" s="371"/>
      <c r="E26" s="371"/>
      <c r="F26" s="371"/>
      <c r="G26" s="371"/>
      <c r="H26" s="371"/>
      <c r="I26" s="371"/>
      <c r="J26" s="371"/>
      <c r="K26" s="371" t="s">
        <v>405</v>
      </c>
      <c r="L26" s="371"/>
      <c r="M26" s="371" t="s">
        <v>406</v>
      </c>
      <c r="N26" s="371"/>
      <c r="O26" s="371" t="s">
        <v>407</v>
      </c>
      <c r="P26" s="371"/>
      <c r="Q26" s="371"/>
      <c r="R26" s="371"/>
      <c r="S26" s="371"/>
      <c r="T26" s="371"/>
      <c r="U26" s="380"/>
      <c r="V26" s="380"/>
      <c r="W26" s="380"/>
      <c r="X26" s="380"/>
      <c r="Y26" s="380"/>
      <c r="Z26" s="380"/>
      <c r="AA26" s="380"/>
      <c r="AB26" s="380"/>
      <c r="AC26" s="380"/>
      <c r="AD26" s="380"/>
      <c r="AE26" s="380"/>
    </row>
    <row r="27" spans="1:31" ht="141" customHeight="1">
      <c r="A27" s="372"/>
      <c r="B27" s="371"/>
      <c r="C27" s="371"/>
      <c r="D27" s="371"/>
      <c r="E27" s="371"/>
      <c r="F27" s="371"/>
      <c r="G27" s="371"/>
      <c r="H27" s="371"/>
      <c r="I27" s="371"/>
      <c r="J27" s="371"/>
      <c r="K27" s="371"/>
      <c r="L27" s="371"/>
      <c r="M27" s="371"/>
      <c r="N27" s="371"/>
      <c r="O27" s="371" t="s">
        <v>408</v>
      </c>
      <c r="P27" s="371"/>
      <c r="Q27" s="371" t="s">
        <v>409</v>
      </c>
      <c r="R27" s="371"/>
      <c r="S27" s="371" t="s">
        <v>410</v>
      </c>
      <c r="T27" s="371"/>
      <c r="U27" s="380"/>
      <c r="V27" s="380"/>
      <c r="W27" s="380"/>
      <c r="X27" s="380"/>
      <c r="Y27" s="380"/>
      <c r="Z27" s="380"/>
      <c r="AA27" s="380"/>
      <c r="AB27" s="380"/>
      <c r="AC27" s="380"/>
      <c r="AD27" s="380"/>
      <c r="AE27" s="380"/>
    </row>
    <row r="28" spans="1:31" ht="20.25" customHeight="1">
      <c r="A28" s="181">
        <v>1</v>
      </c>
      <c r="B28" s="180">
        <v>2</v>
      </c>
      <c r="C28" s="371">
        <v>3</v>
      </c>
      <c r="D28" s="371"/>
      <c r="E28" s="371">
        <v>4</v>
      </c>
      <c r="F28" s="371"/>
      <c r="G28" s="371">
        <v>5</v>
      </c>
      <c r="H28" s="371"/>
      <c r="I28" s="371">
        <v>6</v>
      </c>
      <c r="J28" s="371"/>
      <c r="K28" s="378">
        <v>7</v>
      </c>
      <c r="L28" s="379"/>
      <c r="M28" s="378">
        <v>8</v>
      </c>
      <c r="N28" s="379"/>
      <c r="O28" s="371">
        <v>9</v>
      </c>
      <c r="P28" s="371"/>
      <c r="Q28" s="372">
        <v>10</v>
      </c>
      <c r="R28" s="372"/>
      <c r="S28" s="371">
        <v>11</v>
      </c>
      <c r="T28" s="371"/>
      <c r="U28" s="371">
        <v>12</v>
      </c>
      <c r="V28" s="371"/>
      <c r="W28" s="371"/>
      <c r="X28" s="371"/>
      <c r="Y28" s="371"/>
      <c r="Z28" s="371">
        <v>13</v>
      </c>
      <c r="AA28" s="371"/>
      <c r="AB28" s="371"/>
      <c r="AC28" s="371"/>
      <c r="AD28" s="371"/>
      <c r="AE28" s="371"/>
    </row>
    <row r="29" spans="1:31" ht="20.25" customHeight="1">
      <c r="A29" s="179"/>
      <c r="B29" s="124"/>
      <c r="C29" s="368"/>
      <c r="D29" s="368"/>
      <c r="E29" s="363"/>
      <c r="F29" s="363"/>
      <c r="G29" s="363"/>
      <c r="H29" s="363"/>
      <c r="I29" s="363"/>
      <c r="J29" s="363"/>
      <c r="K29" s="369"/>
      <c r="L29" s="370"/>
      <c r="M29" s="366">
        <f>SUM(O29,Q29,S29)</f>
        <v>0</v>
      </c>
      <c r="N29" s="367"/>
      <c r="O29" s="363"/>
      <c r="P29" s="363"/>
      <c r="Q29" s="363"/>
      <c r="R29" s="363"/>
      <c r="S29" s="363"/>
      <c r="T29" s="363"/>
      <c r="U29" s="364"/>
      <c r="V29" s="364"/>
      <c r="W29" s="364"/>
      <c r="X29" s="364"/>
      <c r="Y29" s="364"/>
      <c r="Z29" s="365"/>
      <c r="AA29" s="365"/>
      <c r="AB29" s="365"/>
      <c r="AC29" s="365"/>
      <c r="AD29" s="365"/>
      <c r="AE29" s="365"/>
    </row>
    <row r="30" spans="1:31" ht="20.25" customHeight="1">
      <c r="A30" s="179"/>
      <c r="B30" s="124"/>
      <c r="C30" s="368"/>
      <c r="D30" s="368"/>
      <c r="E30" s="363"/>
      <c r="F30" s="363"/>
      <c r="G30" s="363"/>
      <c r="H30" s="363"/>
      <c r="I30" s="363"/>
      <c r="J30" s="363"/>
      <c r="K30" s="369"/>
      <c r="L30" s="370"/>
      <c r="M30" s="366">
        <f t="shared" ref="M30:M35" si="7">SUM(O30,Q30,S30)</f>
        <v>0</v>
      </c>
      <c r="N30" s="367"/>
      <c r="O30" s="363"/>
      <c r="P30" s="363"/>
      <c r="Q30" s="363"/>
      <c r="R30" s="363"/>
      <c r="S30" s="363"/>
      <c r="T30" s="363"/>
      <c r="U30" s="364"/>
      <c r="V30" s="364"/>
      <c r="W30" s="364"/>
      <c r="X30" s="364"/>
      <c r="Y30" s="364"/>
      <c r="Z30" s="365"/>
      <c r="AA30" s="365"/>
      <c r="AB30" s="365"/>
      <c r="AC30" s="365"/>
      <c r="AD30" s="365"/>
      <c r="AE30" s="365"/>
    </row>
    <row r="31" spans="1:31" ht="20.25" customHeight="1">
      <c r="A31" s="179"/>
      <c r="B31" s="124"/>
      <c r="C31" s="368"/>
      <c r="D31" s="368"/>
      <c r="E31" s="363"/>
      <c r="F31" s="363"/>
      <c r="G31" s="363"/>
      <c r="H31" s="363"/>
      <c r="I31" s="363"/>
      <c r="J31" s="363"/>
      <c r="K31" s="369"/>
      <c r="L31" s="370"/>
      <c r="M31" s="366">
        <f t="shared" si="7"/>
        <v>0</v>
      </c>
      <c r="N31" s="367"/>
      <c r="O31" s="363"/>
      <c r="P31" s="363"/>
      <c r="Q31" s="363"/>
      <c r="R31" s="363"/>
      <c r="S31" s="363"/>
      <c r="T31" s="363"/>
      <c r="U31" s="364"/>
      <c r="V31" s="364"/>
      <c r="W31" s="364"/>
      <c r="X31" s="364"/>
      <c r="Y31" s="364"/>
      <c r="Z31" s="365"/>
      <c r="AA31" s="365"/>
      <c r="AB31" s="365"/>
      <c r="AC31" s="365"/>
      <c r="AD31" s="365"/>
      <c r="AE31" s="365"/>
    </row>
    <row r="32" spans="1:31" ht="20.25" customHeight="1">
      <c r="A32" s="179"/>
      <c r="B32" s="124"/>
      <c r="C32" s="368"/>
      <c r="D32" s="368"/>
      <c r="E32" s="363"/>
      <c r="F32" s="363"/>
      <c r="G32" s="363"/>
      <c r="H32" s="363"/>
      <c r="I32" s="363"/>
      <c r="J32" s="363"/>
      <c r="K32" s="369"/>
      <c r="L32" s="370"/>
      <c r="M32" s="366">
        <f t="shared" si="7"/>
        <v>0</v>
      </c>
      <c r="N32" s="367"/>
      <c r="O32" s="363"/>
      <c r="P32" s="363"/>
      <c r="Q32" s="363"/>
      <c r="R32" s="363"/>
      <c r="S32" s="363"/>
      <c r="T32" s="363"/>
      <c r="U32" s="364"/>
      <c r="V32" s="364"/>
      <c r="W32" s="364"/>
      <c r="X32" s="364"/>
      <c r="Y32" s="364"/>
      <c r="Z32" s="365"/>
      <c r="AA32" s="365"/>
      <c r="AB32" s="365"/>
      <c r="AC32" s="365"/>
      <c r="AD32" s="365"/>
      <c r="AE32" s="365"/>
    </row>
    <row r="33" spans="1:31" ht="20.25" customHeight="1">
      <c r="A33" s="179"/>
      <c r="B33" s="124"/>
      <c r="C33" s="368"/>
      <c r="D33" s="368"/>
      <c r="E33" s="363"/>
      <c r="F33" s="363"/>
      <c r="G33" s="363"/>
      <c r="H33" s="363"/>
      <c r="I33" s="363"/>
      <c r="J33" s="363"/>
      <c r="K33" s="369"/>
      <c r="L33" s="370"/>
      <c r="M33" s="366">
        <f t="shared" si="7"/>
        <v>0</v>
      </c>
      <c r="N33" s="367"/>
      <c r="O33" s="363"/>
      <c r="P33" s="363"/>
      <c r="Q33" s="363"/>
      <c r="R33" s="363"/>
      <c r="S33" s="363"/>
      <c r="T33" s="363"/>
      <c r="U33" s="364"/>
      <c r="V33" s="364"/>
      <c r="W33" s="364"/>
      <c r="X33" s="364"/>
      <c r="Y33" s="364"/>
      <c r="Z33" s="365"/>
      <c r="AA33" s="365"/>
      <c r="AB33" s="365"/>
      <c r="AC33" s="365"/>
      <c r="AD33" s="365"/>
      <c r="AE33" s="365"/>
    </row>
    <row r="34" spans="1:31" ht="20.25" customHeight="1">
      <c r="A34" s="179"/>
      <c r="B34" s="124"/>
      <c r="C34" s="368"/>
      <c r="D34" s="368"/>
      <c r="E34" s="363"/>
      <c r="F34" s="363"/>
      <c r="G34" s="363"/>
      <c r="H34" s="363"/>
      <c r="I34" s="363"/>
      <c r="J34" s="363"/>
      <c r="K34" s="369"/>
      <c r="L34" s="370"/>
      <c r="M34" s="366">
        <f t="shared" si="7"/>
        <v>0</v>
      </c>
      <c r="N34" s="367"/>
      <c r="O34" s="363"/>
      <c r="P34" s="363"/>
      <c r="Q34" s="363"/>
      <c r="R34" s="363"/>
      <c r="S34" s="363"/>
      <c r="T34" s="363"/>
      <c r="U34" s="364"/>
      <c r="V34" s="364"/>
      <c r="W34" s="364"/>
      <c r="X34" s="364"/>
      <c r="Y34" s="364"/>
      <c r="Z34" s="365"/>
      <c r="AA34" s="365"/>
      <c r="AB34" s="365"/>
      <c r="AC34" s="365"/>
      <c r="AD34" s="365"/>
      <c r="AE34" s="365"/>
    </row>
    <row r="35" spans="1:31" ht="20.25" customHeight="1">
      <c r="A35" s="179"/>
      <c r="B35" s="124"/>
      <c r="C35" s="368"/>
      <c r="D35" s="368"/>
      <c r="E35" s="363"/>
      <c r="F35" s="363"/>
      <c r="G35" s="363"/>
      <c r="H35" s="363"/>
      <c r="I35" s="363"/>
      <c r="J35" s="363"/>
      <c r="K35" s="369"/>
      <c r="L35" s="370"/>
      <c r="M35" s="366">
        <f t="shared" si="7"/>
        <v>0</v>
      </c>
      <c r="N35" s="367"/>
      <c r="O35" s="363"/>
      <c r="P35" s="363"/>
      <c r="Q35" s="363"/>
      <c r="R35" s="363"/>
      <c r="S35" s="363"/>
      <c r="T35" s="363"/>
      <c r="U35" s="364"/>
      <c r="V35" s="364"/>
      <c r="W35" s="364"/>
      <c r="X35" s="364"/>
      <c r="Y35" s="364"/>
      <c r="Z35" s="365"/>
      <c r="AA35" s="365"/>
      <c r="AB35" s="365"/>
      <c r="AC35" s="365"/>
      <c r="AD35" s="365"/>
      <c r="AE35" s="365"/>
    </row>
    <row r="36" spans="1:31" ht="20.25" customHeight="1">
      <c r="A36" s="360" t="s">
        <v>157</v>
      </c>
      <c r="B36" s="361"/>
      <c r="C36" s="361"/>
      <c r="D36" s="362"/>
      <c r="E36" s="356">
        <f>SUM(E29:E35)</f>
        <v>0</v>
      </c>
      <c r="F36" s="356"/>
      <c r="G36" s="356">
        <f>SUM(G29:G35)</f>
        <v>0</v>
      </c>
      <c r="H36" s="356"/>
      <c r="I36" s="356">
        <f>SUM(I29:I35)</f>
        <v>0</v>
      </c>
      <c r="J36" s="356"/>
      <c r="K36" s="356">
        <f>SUM(K29:K35)</f>
        <v>0</v>
      </c>
      <c r="L36" s="356"/>
      <c r="M36" s="356">
        <f>SUM(M29:M35)</f>
        <v>0</v>
      </c>
      <c r="N36" s="356"/>
      <c r="O36" s="356">
        <f>SUM(O29:O35)</f>
        <v>0</v>
      </c>
      <c r="P36" s="356"/>
      <c r="Q36" s="356">
        <f>SUM(Q29:Q35)</f>
        <v>0</v>
      </c>
      <c r="R36" s="356"/>
      <c r="S36" s="356">
        <f>SUM(S29:S35)</f>
        <v>0</v>
      </c>
      <c r="T36" s="356"/>
      <c r="U36" s="357"/>
      <c r="V36" s="357"/>
      <c r="W36" s="357"/>
      <c r="X36" s="357"/>
      <c r="Y36" s="357"/>
      <c r="Z36" s="358"/>
      <c r="AA36" s="358"/>
      <c r="AB36" s="358"/>
      <c r="AC36" s="358"/>
      <c r="AD36" s="358"/>
      <c r="AE36" s="358"/>
    </row>
    <row r="37" spans="1:31" s="123" customFormat="1" ht="20.25" customHeight="1">
      <c r="A37" s="164"/>
      <c r="B37" s="164"/>
      <c r="C37" s="164"/>
      <c r="D37" s="164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40"/>
      <c r="V37" s="140"/>
      <c r="W37" s="140"/>
      <c r="X37" s="140"/>
      <c r="Y37" s="140"/>
      <c r="Z37" s="141"/>
      <c r="AA37" s="141"/>
      <c r="AB37" s="141"/>
      <c r="AC37" s="141"/>
      <c r="AD37" s="141"/>
      <c r="AE37" s="141"/>
    </row>
    <row r="38" spans="1:31" s="123" customFormat="1" ht="20.25" customHeight="1">
      <c r="A38" s="164"/>
      <c r="B38" s="164"/>
      <c r="C38" s="164"/>
      <c r="D38" s="164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40"/>
      <c r="V38" s="140"/>
      <c r="W38" s="140"/>
      <c r="X38" s="140"/>
      <c r="Y38" s="140"/>
      <c r="Z38" s="141"/>
      <c r="AA38" s="141"/>
      <c r="AB38" s="141"/>
      <c r="AC38" s="141"/>
      <c r="AD38" s="141"/>
      <c r="AE38" s="141"/>
    </row>
    <row r="39" spans="1:31" s="123" customFormat="1" ht="20.25" customHeight="1">
      <c r="A39" s="164"/>
      <c r="B39" s="164"/>
      <c r="C39" s="164"/>
      <c r="D39" s="164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40"/>
      <c r="V39" s="140"/>
      <c r="W39" s="140"/>
      <c r="X39" s="140"/>
      <c r="Y39" s="140"/>
      <c r="Z39" s="141"/>
      <c r="AA39" s="141"/>
      <c r="AB39" s="141"/>
      <c r="AC39" s="141"/>
      <c r="AD39" s="141"/>
      <c r="AE39" s="141"/>
    </row>
    <row r="40" spans="1:31" s="123" customFormat="1" ht="20.25" customHeight="1">
      <c r="A40" s="164"/>
      <c r="B40" s="164"/>
      <c r="C40" s="164"/>
      <c r="D40" s="164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40"/>
      <c r="V40" s="140"/>
      <c r="W40" s="140"/>
      <c r="X40" s="140"/>
      <c r="Y40" s="140"/>
      <c r="Z40" s="141"/>
      <c r="AA40" s="141"/>
      <c r="AB40" s="141"/>
      <c r="AC40" s="141"/>
      <c r="AD40" s="141"/>
      <c r="AE40" s="141"/>
    </row>
    <row r="41" spans="1:31" ht="36" customHeight="1">
      <c r="A41" s="352" t="s">
        <v>423</v>
      </c>
      <c r="B41" s="352"/>
      <c r="C41" s="352"/>
      <c r="D41" s="352"/>
      <c r="E41" s="352"/>
      <c r="F41" s="352"/>
      <c r="G41" s="95"/>
      <c r="H41" s="95"/>
      <c r="I41" s="95"/>
      <c r="J41" s="95"/>
      <c r="K41" s="95"/>
      <c r="L41" s="393" t="s">
        <v>411</v>
      </c>
      <c r="M41" s="394"/>
      <c r="N41" s="394"/>
      <c r="O41" s="394"/>
      <c r="P41" s="394"/>
      <c r="Q41" s="394"/>
      <c r="R41" s="112"/>
      <c r="S41" s="112"/>
      <c r="T41" s="112"/>
      <c r="U41" s="95"/>
      <c r="V41" s="95"/>
      <c r="W41" s="95"/>
      <c r="X41" s="95"/>
      <c r="Y41" s="95"/>
      <c r="Z41" s="95"/>
    </row>
    <row r="42" spans="1:31" ht="18.75" customHeight="1">
      <c r="A42" s="373" t="s">
        <v>141</v>
      </c>
      <c r="B42" s="374"/>
      <c r="C42" s="374"/>
      <c r="D42" s="374"/>
      <c r="E42" s="95"/>
      <c r="F42" s="95"/>
      <c r="G42" s="95"/>
      <c r="H42" s="95"/>
      <c r="I42" s="95"/>
      <c r="J42" s="95"/>
      <c r="K42" s="95"/>
      <c r="L42" s="225" t="s">
        <v>412</v>
      </c>
      <c r="M42" s="225"/>
      <c r="N42" s="225"/>
      <c r="O42" s="225"/>
      <c r="P42" s="225"/>
      <c r="Q42" s="225"/>
      <c r="R42" s="109"/>
      <c r="S42" s="109"/>
      <c r="T42" s="109"/>
      <c r="U42" s="95"/>
      <c r="V42" s="95"/>
      <c r="W42" s="95"/>
      <c r="X42" s="95"/>
      <c r="Y42" s="95"/>
      <c r="Z42" s="95"/>
      <c r="AA42" s="226" t="s">
        <v>424</v>
      </c>
      <c r="AB42" s="226"/>
      <c r="AC42" s="226"/>
    </row>
    <row r="43" spans="1:31"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</row>
    <row r="44" spans="1:31"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</row>
    <row r="46" spans="1:31" ht="13.8" thickBot="1"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</row>
  </sheetData>
  <mergeCells count="148">
    <mergeCell ref="B13:F13"/>
    <mergeCell ref="AA6:AE6"/>
    <mergeCell ref="B11:F11"/>
    <mergeCell ref="V6:Z6"/>
    <mergeCell ref="L6:P6"/>
    <mergeCell ref="L7:L8"/>
    <mergeCell ref="M7:P7"/>
    <mergeCell ref="H7:K7"/>
    <mergeCell ref="A3:AE3"/>
    <mergeCell ref="B9:F9"/>
    <mergeCell ref="B10:F10"/>
    <mergeCell ref="B14:F14"/>
    <mergeCell ref="R7:U7"/>
    <mergeCell ref="B15:F15"/>
    <mergeCell ref="B6:F8"/>
    <mergeCell ref="Q6:U6"/>
    <mergeCell ref="B12:F12"/>
    <mergeCell ref="G7:G8"/>
    <mergeCell ref="G25:H27"/>
    <mergeCell ref="A41:F41"/>
    <mergeCell ref="L41:Q41"/>
    <mergeCell ref="O26:T26"/>
    <mergeCell ref="O27:P27"/>
    <mergeCell ref="Q27:R27"/>
    <mergeCell ref="C29:D29"/>
    <mergeCell ref="E29:F29"/>
    <mergeCell ref="G29:H29"/>
    <mergeCell ref="I29:J29"/>
    <mergeCell ref="K29:L29"/>
    <mergeCell ref="C28:D28"/>
    <mergeCell ref="E28:F28"/>
    <mergeCell ref="G28:H28"/>
    <mergeCell ref="I28:J28"/>
    <mergeCell ref="K28:L28"/>
    <mergeCell ref="C31:D31"/>
    <mergeCell ref="L42:Q42"/>
    <mergeCell ref="AB7:AE7"/>
    <mergeCell ref="Q7:Q8"/>
    <mergeCell ref="A42:D42"/>
    <mergeCell ref="AA42:AC42"/>
    <mergeCell ref="AA7:AA8"/>
    <mergeCell ref="A17:F17"/>
    <mergeCell ref="S27:T27"/>
    <mergeCell ref="A16:F16"/>
    <mergeCell ref="A6:A8"/>
    <mergeCell ref="W7:Z7"/>
    <mergeCell ref="V7:V8"/>
    <mergeCell ref="G6:K6"/>
    <mergeCell ref="A25:A27"/>
    <mergeCell ref="B25:B27"/>
    <mergeCell ref="C25:D27"/>
    <mergeCell ref="E25:F27"/>
    <mergeCell ref="M28:N28"/>
    <mergeCell ref="I25:J27"/>
    <mergeCell ref="K25:T25"/>
    <mergeCell ref="U25:Y27"/>
    <mergeCell ref="Z25:AE27"/>
    <mergeCell ref="K26:L27"/>
    <mergeCell ref="M26:N27"/>
    <mergeCell ref="Z29:AE29"/>
    <mergeCell ref="O28:P28"/>
    <mergeCell ref="Q28:R28"/>
    <mergeCell ref="S28:T28"/>
    <mergeCell ref="U28:Y28"/>
    <mergeCell ref="Z28:AE28"/>
    <mergeCell ref="M30:N30"/>
    <mergeCell ref="M29:N29"/>
    <mergeCell ref="O29:P29"/>
    <mergeCell ref="Q29:R29"/>
    <mergeCell ref="S29:T29"/>
    <mergeCell ref="U29:Y29"/>
    <mergeCell ref="E31:F31"/>
    <mergeCell ref="G31:H31"/>
    <mergeCell ref="I31:J31"/>
    <mergeCell ref="K31:L31"/>
    <mergeCell ref="C30:D30"/>
    <mergeCell ref="E30:F30"/>
    <mergeCell ref="G30:H30"/>
    <mergeCell ref="I30:J30"/>
    <mergeCell ref="K30:L30"/>
    <mergeCell ref="Z31:AE31"/>
    <mergeCell ref="O30:P30"/>
    <mergeCell ref="Q30:R30"/>
    <mergeCell ref="S30:T30"/>
    <mergeCell ref="U30:Y30"/>
    <mergeCell ref="Z30:AE30"/>
    <mergeCell ref="M32:N32"/>
    <mergeCell ref="M31:N31"/>
    <mergeCell ref="O31:P31"/>
    <mergeCell ref="Q31:R31"/>
    <mergeCell ref="S31:T31"/>
    <mergeCell ref="U31:Y31"/>
    <mergeCell ref="C33:D33"/>
    <mergeCell ref="E33:F33"/>
    <mergeCell ref="G33:H33"/>
    <mergeCell ref="I33:J33"/>
    <mergeCell ref="K33:L33"/>
    <mergeCell ref="C32:D32"/>
    <mergeCell ref="E32:F32"/>
    <mergeCell ref="G32:H32"/>
    <mergeCell ref="I32:J32"/>
    <mergeCell ref="K32:L32"/>
    <mergeCell ref="Z33:AE33"/>
    <mergeCell ref="O32:P32"/>
    <mergeCell ref="Q32:R32"/>
    <mergeCell ref="S32:T32"/>
    <mergeCell ref="U32:Y32"/>
    <mergeCell ref="Z32:AE32"/>
    <mergeCell ref="M34:N34"/>
    <mergeCell ref="M33:N33"/>
    <mergeCell ref="O33:P33"/>
    <mergeCell ref="Q33:R33"/>
    <mergeCell ref="S33:T33"/>
    <mergeCell ref="U33:Y33"/>
    <mergeCell ref="C35:D35"/>
    <mergeCell ref="E35:F35"/>
    <mergeCell ref="G35:H35"/>
    <mergeCell ref="I35:J35"/>
    <mergeCell ref="K35:L35"/>
    <mergeCell ref="C34:D34"/>
    <mergeCell ref="E34:F34"/>
    <mergeCell ref="G34:H34"/>
    <mergeCell ref="I34:J34"/>
    <mergeCell ref="K34:L34"/>
    <mergeCell ref="A22:AE22"/>
    <mergeCell ref="O36:P36"/>
    <mergeCell ref="Q36:R36"/>
    <mergeCell ref="S36:T36"/>
    <mergeCell ref="U36:Y36"/>
    <mergeCell ref="Z36:AE36"/>
    <mergeCell ref="AD24:AE24"/>
    <mergeCell ref="A36:D36"/>
    <mergeCell ref="E36:F36"/>
    <mergeCell ref="G36:H36"/>
    <mergeCell ref="S35:T35"/>
    <mergeCell ref="U35:Y35"/>
    <mergeCell ref="Z35:AE35"/>
    <mergeCell ref="O34:P34"/>
    <mergeCell ref="Q34:R34"/>
    <mergeCell ref="S34:T34"/>
    <mergeCell ref="U34:Y34"/>
    <mergeCell ref="Z34:AE34"/>
    <mergeCell ref="I36:J36"/>
    <mergeCell ref="K36:L36"/>
    <mergeCell ref="M36:N36"/>
    <mergeCell ref="M35:N35"/>
    <mergeCell ref="O35:P35"/>
    <mergeCell ref="Q35:R35"/>
  </mergeCells>
  <pageMargins left="1.1811023622047245" right="0.31496062992125984" top="0.78740157480314965" bottom="0.74803149606299213" header="0.31496062992125984" footer="0.31496062992125984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Осн. фін. пок.</vt:lpstr>
      <vt:lpstr>I. Інф. до фін.плану</vt:lpstr>
      <vt:lpstr>ІІ. Розп. ч.п. та розр. з бюд.</vt:lpstr>
      <vt:lpstr>ІІІ рух. гр. кшт.</vt:lpstr>
      <vt:lpstr>пояснювальна записка</vt:lpstr>
      <vt:lpstr>ІV кап. інвеат. V кред. </vt:lpstr>
      <vt:lpstr>VI-VII джер.кап.інв.</vt:lpstr>
      <vt:lpstr>'Осн. фін. пок.'!Заголовки_для_печати</vt:lpstr>
      <vt:lpstr>'I. Інф. до фін.плану'!Область_печати</vt:lpstr>
      <vt:lpstr>'VI-VII джер.кап.інв.'!Область_печати</vt:lpstr>
      <vt:lpstr>'ІV кап. інвеат. V кред. '!Область_печати</vt:lpstr>
      <vt:lpstr>'ІІ. Розп. ч.п. та розр. з бюд.'!Область_печати</vt:lpstr>
      <vt:lpstr>'Осн. фін. пок.'!Область_печати</vt:lpstr>
    </vt:vector>
  </TitlesOfParts>
  <Manager/>
  <Company>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</dc:creator>
  <cp:keywords/>
  <dc:description/>
  <cp:lastModifiedBy>Олена Городько</cp:lastModifiedBy>
  <cp:revision/>
  <cp:lastPrinted>2026-07-27T13:07:51Z</cp:lastPrinted>
  <dcterms:created xsi:type="dcterms:W3CDTF">2003-03-13T16:00:22Z</dcterms:created>
  <dcterms:modified xsi:type="dcterms:W3CDTF">2026-08-13T11:14:59Z</dcterms:modified>
  <cp:category/>
  <cp:contentStatus/>
</cp:coreProperties>
</file>