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310" activeTab="1"/>
  </bookViews>
  <sheets>
    <sheet name="Лист1" sheetId="1" r:id="rId1"/>
    <sheet name="Лист2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1" i="2" l="1"/>
  <c r="F106" i="2" l="1"/>
  <c r="F96" i="2"/>
  <c r="F78" i="2" l="1"/>
  <c r="F77" i="2"/>
  <c r="F76" i="2"/>
  <c r="F45" i="2"/>
  <c r="F92" i="2"/>
  <c r="F60" i="2"/>
  <c r="F58" i="2"/>
  <c r="F79" i="2" l="1"/>
  <c r="F64" i="2"/>
  <c r="F66" i="2" s="1"/>
  <c r="F26" i="2"/>
  <c r="F24" i="2"/>
  <c r="F16" i="2"/>
  <c r="F10" i="2"/>
  <c r="F28" i="2" l="1"/>
  <c r="F40" i="2"/>
  <c r="F50" i="2"/>
  <c r="F87" i="2"/>
  <c r="F88" i="2" s="1"/>
  <c r="F54" i="2" l="1"/>
  <c r="F98" i="2"/>
  <c r="F108" i="2" l="1"/>
  <c r="F114" i="2" s="1"/>
  <c r="F111" i="2" l="1"/>
</calcChain>
</file>

<file path=xl/sharedStrings.xml><?xml version="1.0" encoding="utf-8"?>
<sst xmlns="http://schemas.openxmlformats.org/spreadsheetml/2006/main" count="367" uniqueCount="272">
  <si>
    <t>Найменування маршруту</t>
  </si>
  <si>
    <t xml:space="preserve">№1 </t>
  </si>
  <si>
    <t>зал.стан. Боярка (ф-ка Мальва) -Боярський коледж</t>
  </si>
  <si>
    <t xml:space="preserve">№ 3 </t>
  </si>
  <si>
    <t>(пл. Перемоги-Боярська центр. Лікарня)</t>
  </si>
  <si>
    <t>№4</t>
  </si>
  <si>
    <t>зал.стан. Боярка (ф-ка Мальва) -Райтубдиспансер</t>
  </si>
  <si>
    <t>№5</t>
  </si>
  <si>
    <t>№5 А</t>
  </si>
  <si>
    <t>Боярський коледж екології-Рітейл парк "ЯРД"</t>
  </si>
  <si>
    <t>Кількість трансп. Засобів</t>
  </si>
  <si>
    <t xml:space="preserve">вид палива </t>
  </si>
  <si>
    <t>Бензин</t>
  </si>
  <si>
    <t>газ</t>
  </si>
  <si>
    <t>кількість рейсів 1 транс. Засобу</t>
  </si>
  <si>
    <t>Пасажиропотік</t>
  </si>
  <si>
    <t>Тип транспорту</t>
  </si>
  <si>
    <t>кат. М3 (1,2,3)</t>
  </si>
  <si>
    <t>кількість пасажиромісць</t>
  </si>
  <si>
    <t>Богдан</t>
  </si>
  <si>
    <t>довжина маршруту (км.)</t>
  </si>
  <si>
    <t xml:space="preserve">Диз. Паливо Норма </t>
  </si>
  <si>
    <t>ЗАЗ А10</t>
  </si>
  <si>
    <t>РОЗРАХУНОК ТАРИФУ</t>
  </si>
  <si>
    <t xml:space="preserve"> на послуги з перевезення пасажирів на міському автобусному маршруті</t>
  </si>
  <si>
    <t>№</t>
  </si>
  <si>
    <t>Назва</t>
  </si>
  <si>
    <t>Позначення</t>
  </si>
  <si>
    <t>Одиниця виміру</t>
  </si>
  <si>
    <t>Метод отримання</t>
  </si>
  <si>
    <t>Розрахунковий період - рік</t>
  </si>
  <si>
    <t>На 1 транспортний засіб</t>
  </si>
  <si>
    <t>Середня протяжність оборотного маршруту</t>
  </si>
  <si>
    <t>км</t>
  </si>
  <si>
    <t>по схемі руху</t>
  </si>
  <si>
    <t>Кількість рейсів в день</t>
  </si>
  <si>
    <t>Пробіг за день</t>
  </si>
  <si>
    <t>Пасажиромісткість автобуса:</t>
  </si>
  <si>
    <t>для сидіння</t>
  </si>
  <si>
    <t>всього</t>
  </si>
  <si>
    <t>Вид палива</t>
  </si>
  <si>
    <t>Пробіг автобуса за розрахунковий період</t>
  </si>
  <si>
    <t>n</t>
  </si>
  <si>
    <t>H</t>
  </si>
  <si>
    <r>
      <t>n</t>
    </r>
    <r>
      <rPr>
        <vertAlign val="subscript"/>
        <sz val="11"/>
        <color indexed="8"/>
        <rFont val="Calibri"/>
        <family val="2"/>
        <charset val="204"/>
      </rPr>
      <t>1</t>
    </r>
  </si>
  <si>
    <r>
      <rPr>
        <i/>
        <sz val="11"/>
        <color indexed="8"/>
        <rFont val="Calibri"/>
        <family val="2"/>
        <charset val="204"/>
      </rPr>
      <t>I</t>
    </r>
    <r>
      <rPr>
        <i/>
        <vertAlign val="subscript"/>
        <sz val="11"/>
        <color indexed="8"/>
        <rFont val="Calibri"/>
        <family val="2"/>
        <charset val="204"/>
      </rPr>
      <t>д</t>
    </r>
  </si>
  <si>
    <r>
      <t>n</t>
    </r>
    <r>
      <rPr>
        <vertAlign val="subscript"/>
        <sz val="11"/>
        <color indexed="8"/>
        <rFont val="Calibri"/>
        <family val="2"/>
        <charset val="204"/>
      </rPr>
      <t>2</t>
    </r>
  </si>
  <si>
    <t>L</t>
  </si>
  <si>
    <t>од.</t>
  </si>
  <si>
    <t>місць</t>
  </si>
  <si>
    <t>згідно графіка</t>
  </si>
  <si>
    <r>
      <t>I</t>
    </r>
    <r>
      <rPr>
        <i/>
        <vertAlign val="subscript"/>
        <sz val="11"/>
        <color indexed="8"/>
        <rFont val="Calibri"/>
        <family val="2"/>
        <charset val="204"/>
      </rPr>
      <t>об</t>
    </r>
  </si>
  <si>
    <t>(Iоб х n)1,01</t>
  </si>
  <si>
    <t>фактичне виконання</t>
  </si>
  <si>
    <t>згідно паспорта</t>
  </si>
  <si>
    <r>
      <t>I</t>
    </r>
    <r>
      <rPr>
        <vertAlign val="subscript"/>
        <sz val="11"/>
        <color indexed="8"/>
        <rFont val="Calibri"/>
        <family val="2"/>
        <charset val="204"/>
      </rPr>
      <t>об</t>
    </r>
    <r>
      <rPr>
        <sz val="11"/>
        <color theme="1"/>
        <rFont val="Calibri"/>
        <family val="2"/>
        <charset val="204"/>
        <scheme val="minor"/>
      </rPr>
      <t>H</t>
    </r>
  </si>
  <si>
    <t>Витрати операційної діяльності</t>
  </si>
  <si>
    <t>А. Виробнича вартість послуг з перевезення пасажирів</t>
  </si>
  <si>
    <t>а) Витрати на паливо</t>
  </si>
  <si>
    <t>Базова норма витрат палива</t>
  </si>
  <si>
    <t>Коригуючи коефіцієнти:</t>
  </si>
  <si>
    <t>робота в зимових умовах (на рік)</t>
  </si>
  <si>
    <t>Всього</t>
  </si>
  <si>
    <t>Додаткове споживання палива на роз'їзди</t>
  </si>
  <si>
    <t>Витрати палива</t>
  </si>
  <si>
    <t>Ціна палива</t>
  </si>
  <si>
    <t>Вартість палива</t>
  </si>
  <si>
    <t>б) Витрати на мастильні матеріали</t>
  </si>
  <si>
    <t>моторні оливи</t>
  </si>
  <si>
    <t>трансмісійні оливи</t>
  </si>
  <si>
    <t>спеціальні оливи</t>
  </si>
  <si>
    <t>пластичні мастила</t>
  </si>
  <si>
    <t>Норми витрат на мастильні матеріали:</t>
  </si>
  <si>
    <t>Ціни на мастильні матеріали</t>
  </si>
  <si>
    <t xml:space="preserve"> Витрати на мастильні матеріали</t>
  </si>
  <si>
    <t>в) Витрати на автомобільні шини</t>
  </si>
  <si>
    <r>
      <t>H</t>
    </r>
    <r>
      <rPr>
        <vertAlign val="subscript"/>
        <sz val="11"/>
        <color indexed="8"/>
        <rFont val="Calibri"/>
        <family val="2"/>
        <charset val="204"/>
      </rPr>
      <t>n</t>
    </r>
  </si>
  <si>
    <t>л/100км</t>
  </si>
  <si>
    <t>Наказ Мінтрансу №43 від 10.02.1998</t>
  </si>
  <si>
    <t>рекомендовано</t>
  </si>
  <si>
    <t>фактично</t>
  </si>
  <si>
    <r>
      <t>K</t>
    </r>
    <r>
      <rPr>
        <vertAlign val="subscript"/>
        <sz val="11"/>
        <color indexed="8"/>
        <rFont val="Calibri"/>
        <family val="2"/>
        <charset val="204"/>
      </rPr>
      <t>1</t>
    </r>
  </si>
  <si>
    <t>K</t>
  </si>
  <si>
    <t>nд</t>
  </si>
  <si>
    <t>П</t>
  </si>
  <si>
    <t>л/км</t>
  </si>
  <si>
    <r>
      <t>Ц</t>
    </r>
    <r>
      <rPr>
        <vertAlign val="subscript"/>
        <sz val="11"/>
        <color indexed="8"/>
        <rFont val="Calibri"/>
        <family val="2"/>
        <charset val="204"/>
      </rPr>
      <t>п</t>
    </r>
  </si>
  <si>
    <t>грн./л</t>
  </si>
  <si>
    <r>
      <t>П</t>
    </r>
    <r>
      <rPr>
        <vertAlign val="subscript"/>
        <sz val="11"/>
        <color indexed="8"/>
        <rFont val="Calibri"/>
        <family val="2"/>
        <charset val="204"/>
      </rPr>
      <t>в</t>
    </r>
  </si>
  <si>
    <t>грн./км</t>
  </si>
  <si>
    <r>
      <t xml:space="preserve"> П</t>
    </r>
    <r>
      <rPr>
        <sz val="10"/>
        <color indexed="8"/>
        <rFont val="Calibri"/>
        <family val="2"/>
        <charset val="204"/>
      </rPr>
      <t xml:space="preserve"> х</t>
    </r>
    <r>
      <rPr>
        <sz val="11"/>
        <color theme="1"/>
        <rFont val="Calibri"/>
        <family val="2"/>
        <charset val="204"/>
        <scheme val="minor"/>
      </rPr>
      <t xml:space="preserve"> Ц</t>
    </r>
    <r>
      <rPr>
        <vertAlign val="subscript"/>
        <sz val="11"/>
        <color indexed="8"/>
        <rFont val="Calibri"/>
        <family val="2"/>
        <charset val="204"/>
      </rPr>
      <t>п</t>
    </r>
  </si>
  <si>
    <r>
      <t>Н</t>
    </r>
    <r>
      <rPr>
        <vertAlign val="subscript"/>
        <sz val="11"/>
        <color indexed="8"/>
        <rFont val="Calibri"/>
        <family val="2"/>
        <charset val="204"/>
      </rPr>
      <t>п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0"/>
        <color indexed="8"/>
        <rFont val="Calibri"/>
        <family val="2"/>
        <charset val="204"/>
      </rPr>
      <t>х</t>
    </r>
    <r>
      <rPr>
        <sz val="11"/>
        <color theme="1"/>
        <rFont val="Calibri"/>
        <family val="2"/>
        <charset val="204"/>
        <scheme val="minor"/>
      </rPr>
      <t xml:space="preserve"> 10</t>
    </r>
    <r>
      <rPr>
        <vertAlign val="superscript"/>
        <sz val="11"/>
        <color indexed="8"/>
        <rFont val="Calibri"/>
        <family val="2"/>
        <charset val="204"/>
      </rPr>
      <t>-2</t>
    </r>
    <r>
      <rPr>
        <sz val="11"/>
        <color theme="1"/>
        <rFont val="Calibri"/>
        <family val="2"/>
        <charset val="204"/>
        <scheme val="minor"/>
      </rPr>
      <t xml:space="preserve"> (1+К+</t>
    </r>
    <r>
      <rPr>
        <i/>
        <sz val="11"/>
        <color indexed="8"/>
        <rFont val="Calibri"/>
        <family val="2"/>
        <charset val="204"/>
      </rPr>
      <t>пд</t>
    </r>
    <r>
      <rPr>
        <sz val="11"/>
        <color theme="1"/>
        <rFont val="Calibri"/>
        <family val="2"/>
        <charset val="204"/>
        <scheme val="minor"/>
      </rPr>
      <t>)</t>
    </r>
  </si>
  <si>
    <r>
      <t>Н</t>
    </r>
    <r>
      <rPr>
        <vertAlign val="subscript"/>
        <sz val="11"/>
        <color indexed="8"/>
        <rFont val="Calibri"/>
        <family val="2"/>
        <charset val="204"/>
      </rPr>
      <t>м</t>
    </r>
  </si>
  <si>
    <r>
      <t>Н</t>
    </r>
    <r>
      <rPr>
        <vertAlign val="subscript"/>
        <sz val="11"/>
        <color indexed="8"/>
        <rFont val="Calibri"/>
        <family val="2"/>
        <charset val="204"/>
      </rPr>
      <t>т</t>
    </r>
  </si>
  <si>
    <r>
      <t>Н</t>
    </r>
    <r>
      <rPr>
        <vertAlign val="subscript"/>
        <sz val="11"/>
        <color indexed="8"/>
        <rFont val="Calibri"/>
        <family val="2"/>
        <charset val="204"/>
      </rPr>
      <t>с</t>
    </r>
  </si>
  <si>
    <r>
      <t>Н</t>
    </r>
    <r>
      <rPr>
        <vertAlign val="subscript"/>
        <sz val="11"/>
        <color indexed="8"/>
        <rFont val="Calibri"/>
        <family val="2"/>
        <charset val="204"/>
      </rPr>
      <t>п</t>
    </r>
  </si>
  <si>
    <t>л/100л</t>
  </si>
  <si>
    <t>кг/100л</t>
  </si>
  <si>
    <r>
      <t>Ц</t>
    </r>
    <r>
      <rPr>
        <vertAlign val="subscript"/>
        <sz val="11"/>
        <color indexed="8"/>
        <rFont val="Calibri"/>
        <family val="2"/>
        <charset val="204"/>
      </rPr>
      <t>м</t>
    </r>
  </si>
  <si>
    <r>
      <t>Ц</t>
    </r>
    <r>
      <rPr>
        <vertAlign val="subscript"/>
        <sz val="11"/>
        <color indexed="8"/>
        <rFont val="Calibri"/>
        <family val="2"/>
        <charset val="204"/>
      </rPr>
      <t>т</t>
    </r>
  </si>
  <si>
    <r>
      <t>Ц</t>
    </r>
    <r>
      <rPr>
        <vertAlign val="subscript"/>
        <sz val="11"/>
        <color indexed="8"/>
        <rFont val="Calibri"/>
        <family val="2"/>
        <charset val="204"/>
      </rPr>
      <t>с</t>
    </r>
  </si>
  <si>
    <r>
      <t>П</t>
    </r>
    <r>
      <rPr>
        <vertAlign val="subscript"/>
        <sz val="11"/>
        <color indexed="8"/>
        <rFont val="Calibri"/>
        <family val="2"/>
        <charset val="204"/>
      </rPr>
      <t>м</t>
    </r>
  </si>
  <si>
    <t>0,01*(Нм*Цм+Нт*Цт+Нс*Цс+Нп*Цп)*П</t>
  </si>
  <si>
    <t>Кількість шин</t>
  </si>
  <si>
    <t>Ціна автомобільних шин</t>
  </si>
  <si>
    <t>Норма пробігу шин</t>
  </si>
  <si>
    <t>Витрати на придбання шин</t>
  </si>
  <si>
    <t>г)Витрати на акумулятоні батареї</t>
  </si>
  <si>
    <r>
      <t>n</t>
    </r>
    <r>
      <rPr>
        <vertAlign val="subscript"/>
        <sz val="11"/>
        <color indexed="8"/>
        <rFont val="Calibri"/>
        <family val="2"/>
        <charset val="204"/>
      </rPr>
      <t>ш</t>
    </r>
  </si>
  <si>
    <r>
      <t>Ц</t>
    </r>
    <r>
      <rPr>
        <vertAlign val="subscript"/>
        <sz val="11"/>
        <color indexed="8"/>
        <rFont val="Calibri"/>
        <family val="2"/>
        <charset val="204"/>
      </rPr>
      <t>ш</t>
    </r>
  </si>
  <si>
    <r>
      <t>Н</t>
    </r>
    <r>
      <rPr>
        <vertAlign val="subscript"/>
        <sz val="11"/>
        <color indexed="8"/>
        <rFont val="Calibri"/>
        <family val="2"/>
        <charset val="204"/>
      </rPr>
      <t>ш</t>
    </r>
  </si>
  <si>
    <r>
      <t>В</t>
    </r>
    <r>
      <rPr>
        <vertAlign val="subscript"/>
        <sz val="11"/>
        <color indexed="8"/>
        <rFont val="Calibri"/>
        <family val="2"/>
        <charset val="204"/>
      </rPr>
      <t>ш</t>
    </r>
  </si>
  <si>
    <t>грн./од</t>
  </si>
  <si>
    <t>тис.км</t>
  </si>
  <si>
    <t>Наказ Мінтрансу №488 від 20.05.2006</t>
  </si>
  <si>
    <t>(Цш*nш)/Нш/1000</t>
  </si>
  <si>
    <t>Кількість акумуляторів на автобус</t>
  </si>
  <si>
    <t>Ресурс акумуляторів</t>
  </si>
  <si>
    <t>ціна акумуляторів</t>
  </si>
  <si>
    <t>Витрати на акумулятори</t>
  </si>
  <si>
    <t>д) Допоміжні матеріали</t>
  </si>
  <si>
    <t>сума витрат на рік</t>
  </si>
  <si>
    <t>Витрати на 1 км пробігу</t>
  </si>
  <si>
    <t>Всього прямі матеріальні витрати</t>
  </si>
  <si>
    <t>1. Прямі виробничі витрати</t>
  </si>
  <si>
    <t>2. Прямі витрати на оплату праці</t>
  </si>
  <si>
    <t>Заробітна плата водія за місяць</t>
  </si>
  <si>
    <t>а</t>
  </si>
  <si>
    <t>шт.</t>
  </si>
  <si>
    <t>міс</t>
  </si>
  <si>
    <t>грн.</t>
  </si>
  <si>
    <t>Д</t>
  </si>
  <si>
    <r>
      <t>Р</t>
    </r>
    <r>
      <rPr>
        <vertAlign val="subscript"/>
        <sz val="11"/>
        <color indexed="8"/>
        <rFont val="Calibri"/>
        <family val="2"/>
        <charset val="204"/>
      </rPr>
      <t>а</t>
    </r>
  </si>
  <si>
    <r>
      <t>Ц</t>
    </r>
    <r>
      <rPr>
        <vertAlign val="subscript"/>
        <sz val="11"/>
        <color indexed="8"/>
        <rFont val="Calibri"/>
        <family val="2"/>
        <charset val="204"/>
      </rPr>
      <t>а</t>
    </r>
  </si>
  <si>
    <r>
      <t>В</t>
    </r>
    <r>
      <rPr>
        <vertAlign val="subscript"/>
        <sz val="11"/>
        <color indexed="8"/>
        <rFont val="Calibri"/>
        <family val="2"/>
        <charset val="204"/>
      </rPr>
      <t>а</t>
    </r>
  </si>
  <si>
    <t>паспорт автобуса</t>
  </si>
  <si>
    <t>Наказ Мінтрансу №489 від 20.05.2006</t>
  </si>
  <si>
    <r>
      <t>(а*Ц</t>
    </r>
    <r>
      <rPr>
        <vertAlign val="subscript"/>
        <sz val="11"/>
        <color indexed="8"/>
        <rFont val="Calibri"/>
        <family val="2"/>
        <charset val="204"/>
      </rPr>
      <t>а</t>
    </r>
    <r>
      <rPr>
        <sz val="11"/>
        <color theme="1"/>
        <rFont val="Calibri"/>
        <family val="2"/>
        <charset val="204"/>
        <scheme val="minor"/>
      </rPr>
      <t>*12)/(Р</t>
    </r>
    <r>
      <rPr>
        <vertAlign val="subscript"/>
        <sz val="11"/>
        <color indexed="8"/>
        <rFont val="Calibri"/>
        <family val="2"/>
        <charset val="204"/>
      </rPr>
      <t>а</t>
    </r>
    <r>
      <rPr>
        <sz val="11"/>
        <color theme="1"/>
        <rFont val="Calibri"/>
        <family val="2"/>
        <charset val="204"/>
        <scheme val="minor"/>
      </rPr>
      <t>*L)</t>
    </r>
  </si>
  <si>
    <t>д</t>
  </si>
  <si>
    <t>Д/L</t>
  </si>
  <si>
    <r>
      <t>С</t>
    </r>
    <r>
      <rPr>
        <vertAlign val="subscript"/>
        <sz val="11"/>
        <color indexed="8"/>
        <rFont val="Calibri"/>
        <family val="2"/>
        <charset val="204"/>
      </rPr>
      <t>пм</t>
    </r>
  </si>
  <si>
    <t>грн./рік</t>
  </si>
  <si>
    <r>
      <t>(П</t>
    </r>
    <r>
      <rPr>
        <vertAlign val="subscript"/>
        <sz val="11"/>
        <color indexed="8"/>
        <rFont val="Calibri"/>
        <family val="2"/>
        <charset val="204"/>
      </rPr>
      <t>в</t>
    </r>
    <r>
      <rPr>
        <sz val="11"/>
        <color theme="1"/>
        <rFont val="Calibri"/>
        <family val="2"/>
        <charset val="204"/>
        <scheme val="minor"/>
      </rPr>
      <t>+П</t>
    </r>
    <r>
      <rPr>
        <vertAlign val="subscript"/>
        <sz val="11"/>
        <color indexed="8"/>
        <rFont val="Calibri"/>
        <family val="2"/>
        <charset val="204"/>
      </rPr>
      <t>м</t>
    </r>
    <r>
      <rPr>
        <sz val="11"/>
        <color theme="1"/>
        <rFont val="Calibri"/>
        <family val="2"/>
        <charset val="204"/>
        <scheme val="minor"/>
      </rPr>
      <t>+В</t>
    </r>
    <r>
      <rPr>
        <vertAlign val="subscript"/>
        <sz val="11"/>
        <color indexed="8"/>
        <rFont val="Calibri"/>
        <family val="2"/>
        <charset val="204"/>
      </rPr>
      <t>ш</t>
    </r>
    <r>
      <rPr>
        <sz val="11"/>
        <color theme="1"/>
        <rFont val="Calibri"/>
        <family val="2"/>
        <charset val="204"/>
        <scheme val="minor"/>
      </rPr>
      <t>+В</t>
    </r>
    <r>
      <rPr>
        <vertAlign val="subscript"/>
        <sz val="11"/>
        <color indexed="8"/>
        <rFont val="Calibri"/>
        <family val="2"/>
        <charset val="204"/>
      </rPr>
      <t>а</t>
    </r>
    <r>
      <rPr>
        <sz val="11"/>
        <color theme="1"/>
        <rFont val="Calibri"/>
        <family val="2"/>
        <charset val="204"/>
        <scheme val="minor"/>
      </rPr>
      <t>)L+Д</t>
    </r>
  </si>
  <si>
    <r>
      <t>З</t>
    </r>
    <r>
      <rPr>
        <vertAlign val="subscript"/>
        <sz val="11"/>
        <color indexed="8"/>
        <rFont val="Calibri"/>
        <family val="2"/>
        <charset val="204"/>
      </rPr>
      <t>вм</t>
    </r>
  </si>
  <si>
    <r>
      <t>З</t>
    </r>
    <r>
      <rPr>
        <vertAlign val="subscript"/>
        <sz val="11"/>
        <color indexed="8"/>
        <rFont val="Calibri"/>
        <family val="2"/>
        <charset val="204"/>
      </rPr>
      <t>пл</t>
    </r>
  </si>
  <si>
    <r>
      <t>З</t>
    </r>
    <r>
      <rPr>
        <vertAlign val="subscript"/>
        <sz val="11"/>
        <color indexed="8"/>
        <rFont val="Calibri"/>
        <family val="2"/>
        <charset val="204"/>
      </rPr>
      <t>вм</t>
    </r>
    <r>
      <rPr>
        <sz val="11"/>
        <color theme="1"/>
        <rFont val="Calibri"/>
        <family val="2"/>
        <charset val="204"/>
        <scheme val="minor"/>
      </rPr>
      <t>+</t>
    </r>
    <r>
      <rPr>
        <i/>
        <sz val="11"/>
        <color indexed="8"/>
        <rFont val="Calibri"/>
        <family val="2"/>
        <charset val="204"/>
      </rPr>
      <t>д</t>
    </r>
    <r>
      <rPr>
        <vertAlign val="subscript"/>
        <sz val="11"/>
        <color indexed="8"/>
        <rFont val="Calibri"/>
        <family val="2"/>
        <charset val="204"/>
      </rPr>
      <t>1</t>
    </r>
  </si>
  <si>
    <r>
      <t>З</t>
    </r>
    <r>
      <rPr>
        <vertAlign val="subscript"/>
        <sz val="11"/>
        <color indexed="8"/>
        <rFont val="Calibri"/>
        <family val="2"/>
        <charset val="204"/>
      </rPr>
      <t>км</t>
    </r>
  </si>
  <si>
    <t>Заробітна плата кондуктора у місяць</t>
  </si>
  <si>
    <r>
      <t>З</t>
    </r>
    <r>
      <rPr>
        <vertAlign val="subscript"/>
        <sz val="11"/>
        <color indexed="8"/>
        <rFont val="Calibri"/>
        <family val="2"/>
        <charset val="204"/>
      </rPr>
      <t>к</t>
    </r>
  </si>
  <si>
    <r>
      <t>Зкм+</t>
    </r>
    <r>
      <rPr>
        <i/>
        <sz val="11"/>
        <color indexed="8"/>
        <rFont val="Calibri"/>
        <family val="2"/>
        <charset val="204"/>
      </rPr>
      <t>д</t>
    </r>
    <r>
      <rPr>
        <sz val="11"/>
        <color theme="1"/>
        <rFont val="Calibri"/>
        <family val="2"/>
        <charset val="204"/>
        <scheme val="minor"/>
      </rPr>
      <t>1</t>
    </r>
  </si>
  <si>
    <t>Кількість персоналу:</t>
  </si>
  <si>
    <t>водіїв</t>
  </si>
  <si>
    <t>кондукторів</t>
  </si>
  <si>
    <r>
      <t>m</t>
    </r>
    <r>
      <rPr>
        <vertAlign val="subscript"/>
        <sz val="11"/>
        <color indexed="8"/>
        <rFont val="Calibri"/>
        <family val="2"/>
        <charset val="204"/>
      </rPr>
      <t>1</t>
    </r>
  </si>
  <si>
    <r>
      <t>m</t>
    </r>
    <r>
      <rPr>
        <vertAlign val="subscript"/>
        <sz val="11"/>
        <color indexed="8"/>
        <rFont val="Calibri"/>
        <family val="2"/>
        <charset val="204"/>
      </rPr>
      <t>2</t>
    </r>
  </si>
  <si>
    <t>чол.</t>
  </si>
  <si>
    <t>Оплата праці водіїв і кондукторів за рік</t>
  </si>
  <si>
    <r>
      <t>З</t>
    </r>
    <r>
      <rPr>
        <vertAlign val="subscript"/>
        <sz val="11"/>
        <color indexed="8"/>
        <rFont val="Calibri"/>
        <family val="2"/>
        <charset val="204"/>
      </rPr>
      <t>вк</t>
    </r>
  </si>
  <si>
    <t>3. Інші прямі витрати та загально-виробничі витрати</t>
  </si>
  <si>
    <t>Нарахування на заробітну плату</t>
  </si>
  <si>
    <t>Витрати на придбання ліцензії, інструменту</t>
  </si>
  <si>
    <t>Витрати на технічне обслуговування (матеріали):</t>
  </si>
  <si>
    <t>кількість ЩО</t>
  </si>
  <si>
    <t>ТО-1</t>
  </si>
  <si>
    <t>ТО-2</t>
  </si>
  <si>
    <t xml:space="preserve">норма витрат матеріалів на </t>
  </si>
  <si>
    <t>ЩО</t>
  </si>
  <si>
    <t>витрати  ЩО</t>
  </si>
  <si>
    <t>Всього витрат:</t>
  </si>
  <si>
    <r>
      <t>Н</t>
    </r>
    <r>
      <rPr>
        <vertAlign val="subscript"/>
        <sz val="11"/>
        <color indexed="8"/>
        <rFont val="Calibri"/>
        <family val="2"/>
        <charset val="204"/>
      </rPr>
      <t>зп</t>
    </r>
  </si>
  <si>
    <r>
      <t>В</t>
    </r>
    <r>
      <rPr>
        <vertAlign val="subscript"/>
        <sz val="11"/>
        <color indexed="8"/>
        <rFont val="Calibri"/>
        <family val="2"/>
        <charset val="204"/>
      </rPr>
      <t>т</t>
    </r>
  </si>
  <si>
    <r>
      <t>Р</t>
    </r>
    <r>
      <rPr>
        <vertAlign val="subscript"/>
        <sz val="11"/>
        <color indexed="8"/>
        <rFont val="Calibri"/>
        <family val="2"/>
        <charset val="204"/>
      </rPr>
      <t>1</t>
    </r>
  </si>
  <si>
    <r>
      <t>Р</t>
    </r>
    <r>
      <rPr>
        <vertAlign val="subscript"/>
        <sz val="11"/>
        <color indexed="8"/>
        <rFont val="Calibri"/>
        <family val="2"/>
        <charset val="204"/>
      </rPr>
      <t>2</t>
    </r>
  </si>
  <si>
    <r>
      <t>Р</t>
    </r>
    <r>
      <rPr>
        <vertAlign val="subscript"/>
        <sz val="11"/>
        <color indexed="8"/>
        <rFont val="Calibri"/>
        <family val="2"/>
        <charset val="204"/>
      </rPr>
      <t>3</t>
    </r>
  </si>
  <si>
    <t>норматив</t>
  </si>
  <si>
    <t>(ТО-1 - 5000км)</t>
  </si>
  <si>
    <t>(ТО-2-20000 км)</t>
  </si>
  <si>
    <r>
      <t>М</t>
    </r>
    <r>
      <rPr>
        <vertAlign val="subscript"/>
        <sz val="11"/>
        <color indexed="8"/>
        <rFont val="Calibri"/>
        <family val="2"/>
        <charset val="204"/>
      </rPr>
      <t>1</t>
    </r>
  </si>
  <si>
    <r>
      <t>М</t>
    </r>
    <r>
      <rPr>
        <vertAlign val="subscript"/>
        <sz val="11"/>
        <color indexed="8"/>
        <rFont val="Calibri"/>
        <family val="2"/>
        <charset val="204"/>
      </rPr>
      <t>2</t>
    </r>
  </si>
  <si>
    <r>
      <t>М</t>
    </r>
    <r>
      <rPr>
        <vertAlign val="subscript"/>
        <sz val="11"/>
        <color indexed="8"/>
        <rFont val="Calibri"/>
        <family val="2"/>
        <charset val="204"/>
      </rPr>
      <t>3</t>
    </r>
  </si>
  <si>
    <r>
      <t>В</t>
    </r>
    <r>
      <rPr>
        <vertAlign val="subscript"/>
        <sz val="11"/>
        <color indexed="8"/>
        <rFont val="Calibri"/>
        <family val="2"/>
        <charset val="204"/>
      </rPr>
      <t>щ</t>
    </r>
  </si>
  <si>
    <r>
      <t>В</t>
    </r>
    <r>
      <rPr>
        <vertAlign val="subscript"/>
        <sz val="11"/>
        <color indexed="8"/>
        <rFont val="Calibri"/>
        <family val="2"/>
        <charset val="204"/>
      </rPr>
      <t>1</t>
    </r>
  </si>
  <si>
    <r>
      <t>В</t>
    </r>
    <r>
      <rPr>
        <vertAlign val="subscript"/>
        <sz val="11"/>
        <color indexed="8"/>
        <rFont val="Calibri"/>
        <family val="2"/>
        <charset val="204"/>
      </rPr>
      <t>2</t>
    </r>
  </si>
  <si>
    <r>
      <t>В</t>
    </r>
    <r>
      <rPr>
        <vertAlign val="subscript"/>
        <sz val="11"/>
        <color indexed="8"/>
        <rFont val="Calibri"/>
        <family val="2"/>
        <charset val="204"/>
      </rPr>
      <t>р</t>
    </r>
  </si>
  <si>
    <t>Наказ Мінтрансу №102 від 30.03.1998</t>
  </si>
  <si>
    <r>
      <t>Р</t>
    </r>
    <r>
      <rPr>
        <vertAlign val="subscript"/>
        <sz val="11"/>
        <color indexed="8"/>
        <rFont val="Calibri"/>
        <family val="2"/>
        <charset val="204"/>
      </rPr>
      <t>1</t>
    </r>
    <r>
      <rPr>
        <sz val="11"/>
        <color theme="1"/>
        <rFont val="Calibri"/>
        <family val="2"/>
        <charset val="204"/>
        <scheme val="minor"/>
      </rPr>
      <t>*М</t>
    </r>
    <r>
      <rPr>
        <vertAlign val="subscript"/>
        <sz val="11"/>
        <color indexed="8"/>
        <rFont val="Calibri"/>
        <family val="2"/>
        <charset val="204"/>
      </rPr>
      <t>1</t>
    </r>
  </si>
  <si>
    <r>
      <t>Р</t>
    </r>
    <r>
      <rPr>
        <vertAlign val="subscript"/>
        <sz val="11"/>
        <color indexed="8"/>
        <rFont val="Calibri"/>
        <family val="2"/>
        <charset val="204"/>
      </rPr>
      <t>2</t>
    </r>
    <r>
      <rPr>
        <sz val="11"/>
        <color theme="1"/>
        <rFont val="Calibri"/>
        <family val="2"/>
        <charset val="204"/>
        <scheme val="minor"/>
      </rPr>
      <t>*М</t>
    </r>
    <r>
      <rPr>
        <vertAlign val="subscript"/>
        <sz val="11"/>
        <color indexed="8"/>
        <rFont val="Calibri"/>
        <family val="2"/>
        <charset val="204"/>
      </rPr>
      <t>2</t>
    </r>
  </si>
  <si>
    <r>
      <t>Р</t>
    </r>
    <r>
      <rPr>
        <vertAlign val="subscript"/>
        <sz val="11"/>
        <color indexed="8"/>
        <rFont val="Calibri"/>
        <family val="2"/>
        <charset val="204"/>
      </rPr>
      <t>3</t>
    </r>
    <r>
      <rPr>
        <sz val="11"/>
        <color theme="1"/>
        <rFont val="Calibri"/>
        <family val="2"/>
        <charset val="204"/>
        <scheme val="minor"/>
      </rPr>
      <t>*М</t>
    </r>
    <r>
      <rPr>
        <vertAlign val="subscript"/>
        <sz val="11"/>
        <color indexed="8"/>
        <rFont val="Calibri"/>
        <family val="2"/>
        <charset val="204"/>
      </rPr>
      <t>3</t>
    </r>
  </si>
  <si>
    <r>
      <t>В</t>
    </r>
    <r>
      <rPr>
        <vertAlign val="subscript"/>
        <sz val="11"/>
        <color indexed="8"/>
        <rFont val="Calibri"/>
        <family val="2"/>
        <charset val="204"/>
      </rPr>
      <t>щ</t>
    </r>
    <r>
      <rPr>
        <sz val="11"/>
        <color theme="1"/>
        <rFont val="Calibri"/>
        <family val="2"/>
        <charset val="204"/>
        <scheme val="minor"/>
      </rPr>
      <t>+В</t>
    </r>
    <r>
      <rPr>
        <vertAlign val="subscript"/>
        <sz val="11"/>
        <color indexed="8"/>
        <rFont val="Calibri"/>
        <family val="2"/>
        <charset val="204"/>
      </rPr>
      <t>1</t>
    </r>
    <r>
      <rPr>
        <sz val="11"/>
        <color theme="1"/>
        <rFont val="Calibri"/>
        <family val="2"/>
        <charset val="204"/>
        <scheme val="minor"/>
      </rPr>
      <t>+В</t>
    </r>
    <r>
      <rPr>
        <vertAlign val="subscript"/>
        <sz val="11"/>
        <color indexed="8"/>
        <rFont val="Calibri"/>
        <family val="2"/>
        <charset val="204"/>
      </rPr>
      <t>2</t>
    </r>
  </si>
  <si>
    <t>Витрати на оплату праці працівників, що виконують техобслуговування:</t>
  </si>
  <si>
    <t>трудомісткість робіт</t>
  </si>
  <si>
    <t>ПР</t>
  </si>
  <si>
    <t>тарифна ставка</t>
  </si>
  <si>
    <t>сума трудовитрат</t>
  </si>
  <si>
    <t>витрати на оплату праці ремонтників</t>
  </si>
  <si>
    <t>С</t>
  </si>
  <si>
    <r>
      <t>t</t>
    </r>
    <r>
      <rPr>
        <vertAlign val="subscript"/>
        <sz val="11"/>
        <color indexed="8"/>
        <rFont val="Calibri"/>
        <family val="2"/>
        <charset val="204"/>
      </rPr>
      <t>щ</t>
    </r>
  </si>
  <si>
    <r>
      <t>t</t>
    </r>
    <r>
      <rPr>
        <vertAlign val="subscript"/>
        <sz val="11"/>
        <color indexed="8"/>
        <rFont val="Calibri"/>
        <family val="2"/>
        <charset val="204"/>
      </rPr>
      <t>1</t>
    </r>
  </si>
  <si>
    <r>
      <t>t</t>
    </r>
    <r>
      <rPr>
        <vertAlign val="subscript"/>
        <sz val="11"/>
        <color indexed="8"/>
        <rFont val="Calibri"/>
        <family val="2"/>
        <charset val="204"/>
      </rPr>
      <t>2</t>
    </r>
  </si>
  <si>
    <r>
      <t>Т</t>
    </r>
    <r>
      <rPr>
        <vertAlign val="subscript"/>
        <sz val="11"/>
        <color indexed="8"/>
        <rFont val="Calibri"/>
        <family val="2"/>
        <charset val="204"/>
      </rPr>
      <t>р</t>
    </r>
  </si>
  <si>
    <r>
      <t>Т</t>
    </r>
    <r>
      <rPr>
        <vertAlign val="subscript"/>
        <sz val="11"/>
        <color indexed="8"/>
        <rFont val="Calibri"/>
        <family val="2"/>
        <charset val="204"/>
      </rPr>
      <t>с</t>
    </r>
  </si>
  <si>
    <r>
      <t>П</t>
    </r>
    <r>
      <rPr>
        <vertAlign val="subscript"/>
        <sz val="11"/>
        <color indexed="8"/>
        <rFont val="Calibri"/>
        <family val="2"/>
        <charset val="204"/>
      </rPr>
      <t>р</t>
    </r>
  </si>
  <si>
    <t>люд/год.</t>
  </si>
  <si>
    <t>люд/год. на 1000 км</t>
  </si>
  <si>
    <t>грн./год.</t>
  </si>
  <si>
    <r>
      <t>t</t>
    </r>
    <r>
      <rPr>
        <vertAlign val="subscript"/>
        <sz val="11"/>
        <color indexed="8"/>
        <rFont val="Calibri"/>
        <family val="2"/>
        <charset val="204"/>
      </rPr>
      <t>щ</t>
    </r>
    <r>
      <rPr>
        <sz val="11"/>
        <color theme="1"/>
        <rFont val="Calibri"/>
        <family val="2"/>
        <charset val="204"/>
        <scheme val="minor"/>
      </rPr>
      <t>*Р</t>
    </r>
    <r>
      <rPr>
        <vertAlign val="subscript"/>
        <sz val="11"/>
        <color indexed="8"/>
        <rFont val="Calibri"/>
        <family val="2"/>
        <charset val="204"/>
      </rPr>
      <t>1</t>
    </r>
    <r>
      <rPr>
        <sz val="11"/>
        <color theme="1"/>
        <rFont val="Calibri"/>
        <family val="2"/>
        <charset val="204"/>
        <scheme val="minor"/>
      </rPr>
      <t>+t</t>
    </r>
    <r>
      <rPr>
        <vertAlign val="subscript"/>
        <sz val="11"/>
        <color indexed="8"/>
        <rFont val="Calibri"/>
        <family val="2"/>
        <charset val="204"/>
      </rPr>
      <t>1</t>
    </r>
    <r>
      <rPr>
        <sz val="11"/>
        <color theme="1"/>
        <rFont val="Calibri"/>
        <family val="2"/>
        <charset val="204"/>
        <scheme val="minor"/>
      </rPr>
      <t>*P</t>
    </r>
    <r>
      <rPr>
        <vertAlign val="subscript"/>
        <sz val="11"/>
        <color indexed="8"/>
        <rFont val="Calibri"/>
        <family val="2"/>
        <charset val="204"/>
      </rPr>
      <t>2</t>
    </r>
    <r>
      <rPr>
        <sz val="11"/>
        <color theme="1"/>
        <rFont val="Calibri"/>
        <family val="2"/>
        <charset val="204"/>
        <scheme val="minor"/>
      </rPr>
      <t>+t</t>
    </r>
    <r>
      <rPr>
        <vertAlign val="subscript"/>
        <sz val="11"/>
        <color indexed="8"/>
        <rFont val="Calibri"/>
        <family val="2"/>
        <charset val="204"/>
      </rPr>
      <t>2</t>
    </r>
    <r>
      <rPr>
        <sz val="11"/>
        <color theme="1"/>
        <rFont val="Calibri"/>
        <family val="2"/>
        <charset val="204"/>
        <scheme val="minor"/>
      </rPr>
      <t>*P</t>
    </r>
    <r>
      <rPr>
        <vertAlign val="subscript"/>
        <sz val="11"/>
        <color indexed="8"/>
        <rFont val="Calibri"/>
        <family val="2"/>
        <charset val="204"/>
      </rPr>
      <t>3</t>
    </r>
    <r>
      <rPr>
        <sz val="11"/>
        <color theme="1"/>
        <rFont val="Calibri"/>
        <family val="2"/>
        <charset val="204"/>
        <scheme val="minor"/>
      </rPr>
      <t>+L*10</t>
    </r>
    <r>
      <rPr>
        <vertAlign val="superscript"/>
        <sz val="11"/>
        <color indexed="8"/>
        <rFont val="Calibri"/>
        <family val="2"/>
        <charset val="204"/>
      </rPr>
      <t xml:space="preserve">-3 </t>
    </r>
    <r>
      <rPr>
        <sz val="11"/>
        <color indexed="8"/>
        <rFont val="Calibri"/>
        <family val="2"/>
        <charset val="204"/>
      </rPr>
      <t>*Тр</t>
    </r>
  </si>
  <si>
    <t>Тс*С</t>
  </si>
  <si>
    <t>Амортизація автотранспорту</t>
  </si>
  <si>
    <t>вартість автобуса</t>
  </si>
  <si>
    <t>норма амортизації</t>
  </si>
  <si>
    <t>амортизаційні відрахування</t>
  </si>
  <si>
    <t>А</t>
  </si>
  <si>
    <t>Ва*а</t>
  </si>
  <si>
    <t>Медичний огляд водіїв</t>
  </si>
  <si>
    <t>вартість щоденного огляду</t>
  </si>
  <si>
    <r>
      <t>В</t>
    </r>
    <r>
      <rPr>
        <vertAlign val="subscript"/>
        <sz val="11"/>
        <color indexed="8"/>
        <rFont val="Calibri"/>
        <family val="2"/>
        <charset val="204"/>
      </rPr>
      <t>м</t>
    </r>
  </si>
  <si>
    <t>кількість водіїв</t>
  </si>
  <si>
    <r>
      <t>К</t>
    </r>
    <r>
      <rPr>
        <vertAlign val="subscript"/>
        <sz val="11"/>
        <color indexed="8"/>
        <rFont val="Calibri"/>
        <family val="2"/>
        <charset val="204"/>
      </rPr>
      <t>в</t>
    </r>
  </si>
  <si>
    <t>вартість медогляду</t>
  </si>
  <si>
    <t>М</t>
  </si>
  <si>
    <r>
      <t>В*К</t>
    </r>
    <r>
      <rPr>
        <vertAlign val="subscript"/>
        <sz val="11"/>
        <color indexed="8"/>
        <rFont val="Calibri"/>
        <family val="2"/>
        <charset val="204"/>
      </rPr>
      <t>в</t>
    </r>
    <r>
      <rPr>
        <sz val="11"/>
        <color theme="1"/>
        <rFont val="Calibri"/>
        <family val="2"/>
        <charset val="204"/>
        <scheme val="minor"/>
      </rPr>
      <t>*30*12</t>
    </r>
  </si>
  <si>
    <r>
      <t>В</t>
    </r>
    <r>
      <rPr>
        <vertAlign val="subscript"/>
        <sz val="11"/>
        <color indexed="8"/>
        <rFont val="Calibri"/>
        <family val="2"/>
        <charset val="204"/>
      </rPr>
      <t>б</t>
    </r>
  </si>
  <si>
    <t>ВСЬОГО ІНШІ ВИТРАТИ</t>
  </si>
  <si>
    <r>
      <t>В</t>
    </r>
    <r>
      <rPr>
        <vertAlign val="subscript"/>
        <sz val="11"/>
        <color indexed="8"/>
        <rFont val="Calibri"/>
        <family val="2"/>
        <charset val="204"/>
      </rPr>
      <t>і</t>
    </r>
  </si>
  <si>
    <r>
      <t>Н</t>
    </r>
    <r>
      <rPr>
        <vertAlign val="subscript"/>
        <sz val="11"/>
        <color indexed="8"/>
        <rFont val="Calibri"/>
        <family val="2"/>
        <charset val="204"/>
      </rPr>
      <t>зп</t>
    </r>
    <r>
      <rPr>
        <sz val="11"/>
        <color indexed="8"/>
        <rFont val="Calibri"/>
        <family val="2"/>
        <charset val="204"/>
      </rPr>
      <t>+ В</t>
    </r>
    <r>
      <rPr>
        <vertAlign val="subscript"/>
        <sz val="11"/>
        <color indexed="8"/>
        <rFont val="Calibri"/>
        <family val="2"/>
        <charset val="204"/>
      </rPr>
      <t>т</t>
    </r>
    <r>
      <rPr>
        <sz val="11"/>
        <color indexed="8"/>
        <rFont val="Calibri"/>
        <family val="2"/>
        <charset val="204"/>
      </rPr>
      <t>+В</t>
    </r>
    <r>
      <rPr>
        <vertAlign val="subscript"/>
        <sz val="11"/>
        <color indexed="8"/>
        <rFont val="Calibri"/>
        <family val="2"/>
        <charset val="204"/>
      </rPr>
      <t>р</t>
    </r>
    <r>
      <rPr>
        <sz val="11"/>
        <color indexed="8"/>
        <rFont val="Calibri"/>
        <family val="2"/>
        <charset val="204"/>
      </rPr>
      <t>+П</t>
    </r>
    <r>
      <rPr>
        <vertAlign val="subscript"/>
        <sz val="11"/>
        <color indexed="8"/>
        <rFont val="Calibri"/>
        <family val="2"/>
        <charset val="204"/>
      </rPr>
      <t>р</t>
    </r>
    <r>
      <rPr>
        <sz val="11"/>
        <color indexed="8"/>
        <rFont val="Calibri"/>
        <family val="2"/>
        <charset val="204"/>
      </rPr>
      <t>+А+М+В</t>
    </r>
    <r>
      <rPr>
        <vertAlign val="subscript"/>
        <sz val="11"/>
        <color indexed="8"/>
        <rFont val="Calibri"/>
        <family val="2"/>
        <charset val="204"/>
      </rPr>
      <t>б</t>
    </r>
  </si>
  <si>
    <t>Б. Адміністративні витрати</t>
  </si>
  <si>
    <t>Заробітня плата інженерно-технічних працівників</t>
  </si>
  <si>
    <r>
      <t>З</t>
    </r>
    <r>
      <rPr>
        <vertAlign val="subscript"/>
        <sz val="11"/>
        <color indexed="8"/>
        <rFont val="Calibri"/>
        <family val="2"/>
        <charset val="204"/>
      </rPr>
      <t>і</t>
    </r>
  </si>
  <si>
    <r>
      <t>З</t>
    </r>
    <r>
      <rPr>
        <vertAlign val="subscript"/>
        <sz val="11"/>
        <color indexed="8"/>
        <rFont val="Calibri"/>
        <family val="2"/>
        <charset val="204"/>
      </rPr>
      <t>пл</t>
    </r>
    <r>
      <rPr>
        <sz val="11"/>
        <color indexed="8"/>
        <rFont val="Calibri"/>
        <family val="2"/>
        <charset val="204"/>
      </rPr>
      <t>*2*0,1*12</t>
    </r>
  </si>
  <si>
    <t>норматив на утримання ІТР від зарплати водіїв</t>
  </si>
  <si>
    <t>Кі</t>
  </si>
  <si>
    <r>
      <t>П</t>
    </r>
    <r>
      <rPr>
        <vertAlign val="subscript"/>
        <sz val="11"/>
        <color indexed="8"/>
        <rFont val="Calibri"/>
        <family val="2"/>
        <charset val="204"/>
      </rPr>
      <t>з</t>
    </r>
  </si>
  <si>
    <t>Податки та сбори, орендна плата на 1 автобус</t>
  </si>
  <si>
    <t>Малоцінні товари, канцтовари на 1 автобус</t>
  </si>
  <si>
    <t>Зв"язок</t>
  </si>
  <si>
    <t>Розрахунково-касове обслуговування</t>
  </si>
  <si>
    <t>Всього адміністративні витрати</t>
  </si>
  <si>
    <t>Д. Собівартість пасажироперевезень та тариф в розрахунку на один транспортний засіб</t>
  </si>
  <si>
    <t>Планова собівартість послуг</t>
  </si>
  <si>
    <t>Річний обсяг перевезення пасажирів</t>
  </si>
  <si>
    <r>
      <t>П</t>
    </r>
    <r>
      <rPr>
        <vertAlign val="subscript"/>
        <sz val="11"/>
        <color indexed="8"/>
        <rFont val="Calibri"/>
        <family val="2"/>
        <charset val="204"/>
      </rPr>
      <t>зв</t>
    </r>
  </si>
  <si>
    <r>
      <t>Р</t>
    </r>
    <r>
      <rPr>
        <vertAlign val="subscript"/>
        <sz val="11"/>
        <color indexed="8"/>
        <rFont val="Calibri"/>
        <family val="2"/>
        <charset val="204"/>
      </rPr>
      <t>к</t>
    </r>
  </si>
  <si>
    <t>Середнє значення</t>
  </si>
  <si>
    <t>Зі+Пз+Пм+Пзв+Рк</t>
  </si>
  <si>
    <t>Спл</t>
  </si>
  <si>
    <t>Спм+Звк+Ві+Ва</t>
  </si>
  <si>
    <t>Ппл</t>
  </si>
  <si>
    <t>0,07*Спл</t>
  </si>
  <si>
    <t>Дп</t>
  </si>
  <si>
    <t>Вивчення пасажиропотоку</t>
  </si>
  <si>
    <t>Тзв</t>
  </si>
  <si>
    <t>грн./1 пас. за  1 поїздку</t>
  </si>
  <si>
    <t>(Спл+Ппл-Дін)/Дп</t>
  </si>
  <si>
    <t>Тариф на перевезення пасажирів на міських автобусних маршрутах у звичайному режимі руху</t>
  </si>
  <si>
    <t>Тариф на перевезення пасажирів на міських автобусних маршрутах у звичайному режимі  руху без урахування субвенції та за фактичним пасажиропотоком</t>
  </si>
  <si>
    <t>Дін</t>
  </si>
  <si>
    <t>Вивчення пасажиропотоку- фактично</t>
  </si>
  <si>
    <t>(Спл+Ппл)/Дп</t>
  </si>
  <si>
    <t>Кількість рейсів за розрахунковий період</t>
  </si>
  <si>
    <t>Витрати на виготовлення квитків облікової документації, GPS, утримання будівель, споруд, охорона праці</t>
  </si>
  <si>
    <r>
      <t>(З</t>
    </r>
    <r>
      <rPr>
        <vertAlign val="subscript"/>
        <sz val="11"/>
        <color indexed="8"/>
        <rFont val="Calibri"/>
        <family val="2"/>
        <charset val="204"/>
      </rPr>
      <t>пл</t>
    </r>
    <r>
      <rPr>
        <sz val="11"/>
        <color theme="1"/>
        <rFont val="Calibri"/>
        <family val="2"/>
        <charset val="204"/>
        <scheme val="minor"/>
      </rPr>
      <t>*m1+З</t>
    </r>
    <r>
      <rPr>
        <vertAlign val="subscript"/>
        <sz val="11"/>
        <color indexed="8"/>
        <rFont val="Calibri"/>
        <family val="2"/>
        <charset val="204"/>
      </rPr>
      <t>к</t>
    </r>
    <r>
      <rPr>
        <sz val="11"/>
        <color theme="1"/>
        <rFont val="Calibri"/>
        <family val="2"/>
        <charset val="204"/>
        <scheme val="minor"/>
      </rPr>
      <t>*m2)*12</t>
    </r>
  </si>
  <si>
    <t xml:space="preserve">Місячна тарифна ставка водія </t>
  </si>
  <si>
    <t>Місячна тарифна ставка кондуктора</t>
  </si>
  <si>
    <t>Звм*0,25</t>
  </si>
  <si>
    <t>Плановий прибуток - 0%</t>
  </si>
  <si>
    <t>Доплати і премії водію</t>
  </si>
  <si>
    <t>норматив відрахувань (23%)</t>
  </si>
  <si>
    <t>Компенсація за пільгові перевезення</t>
  </si>
  <si>
    <t>Маршрут № 4</t>
  </si>
  <si>
    <t>Автобус ГАЗ 322123</t>
  </si>
  <si>
    <t>ГАЗ</t>
  </si>
  <si>
    <t>Додаток до рішення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</si>
</sst>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i/>
      <sz val="11"/>
      <color indexed="8"/>
      <name val="Calibri"/>
      <family val="2"/>
      <charset val="204"/>
    </font>
    <font>
      <i/>
      <sz val="10"/>
      <color indexed="8"/>
      <name val="Calibri"/>
      <family val="2"/>
      <charset val="204"/>
    </font>
    <font>
      <vertAlign val="subscript"/>
      <sz val="11"/>
      <color indexed="8"/>
      <name val="Calibri"/>
      <family val="2"/>
      <charset val="204"/>
    </font>
    <font>
      <i/>
      <vertAlign val="subscript"/>
      <sz val="11"/>
      <color indexed="8"/>
      <name val="Calibri"/>
      <family val="2"/>
      <charset val="204"/>
    </font>
    <font>
      <b/>
      <u/>
      <sz val="10"/>
      <color indexed="8"/>
      <name val="Calibri"/>
      <family val="2"/>
      <charset val="204"/>
    </font>
    <font>
      <vertAlign val="superscript"/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b/>
      <i/>
      <sz val="10"/>
      <color indexed="8"/>
      <name val="Calibri"/>
      <family val="2"/>
      <charset val="204"/>
    </font>
    <font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2" xfId="0" applyFill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wrapText="1"/>
    </xf>
    <xf numFmtId="0" fontId="0" fillId="3" borderId="1" xfId="0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3"/>
  <sheetViews>
    <sheetView workbookViewId="0">
      <selection activeCell="B8" sqref="B8"/>
    </sheetView>
  </sheetViews>
  <sheetFormatPr defaultRowHeight="15" x14ac:dyDescent="0.25"/>
  <cols>
    <col min="1" max="1" width="6" customWidth="1"/>
    <col min="2" max="2" width="34.5703125" customWidth="1"/>
    <col min="5" max="5" width="10.42578125" customWidth="1"/>
    <col min="9" max="9" width="10.140625" customWidth="1"/>
    <col min="10" max="10" width="10.42578125" customWidth="1"/>
    <col min="11" max="11" width="10" customWidth="1"/>
  </cols>
  <sheetData>
    <row r="2" spans="1:11" x14ac:dyDescent="0.25">
      <c r="A2" s="49" t="s">
        <v>0</v>
      </c>
      <c r="B2" s="49"/>
      <c r="C2" s="50" t="s">
        <v>10</v>
      </c>
      <c r="D2" s="51" t="s">
        <v>16</v>
      </c>
      <c r="E2" s="51" t="s">
        <v>18</v>
      </c>
      <c r="F2" s="49" t="s">
        <v>11</v>
      </c>
      <c r="G2" s="49"/>
      <c r="H2" s="49"/>
      <c r="I2" s="53" t="s">
        <v>14</v>
      </c>
      <c r="J2" s="50" t="s">
        <v>20</v>
      </c>
      <c r="K2" s="51" t="s">
        <v>15</v>
      </c>
    </row>
    <row r="3" spans="1:11" ht="41.25" customHeight="1" x14ac:dyDescent="0.25">
      <c r="A3" s="49"/>
      <c r="B3" s="49"/>
      <c r="C3" s="50"/>
      <c r="D3" s="52"/>
      <c r="E3" s="52"/>
      <c r="F3" s="5" t="s">
        <v>12</v>
      </c>
      <c r="G3" s="5" t="s">
        <v>21</v>
      </c>
      <c r="H3" s="5" t="s">
        <v>13</v>
      </c>
      <c r="I3" s="53"/>
      <c r="J3" s="50"/>
      <c r="K3" s="52"/>
    </row>
    <row r="4" spans="1:11" ht="12" customHeight="1" x14ac:dyDescent="0.25">
      <c r="A4" s="47">
        <v>1</v>
      </c>
      <c r="B4" s="48"/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</row>
    <row r="5" spans="1:11" ht="26.25" customHeight="1" x14ac:dyDescent="0.25">
      <c r="A5" s="4" t="s">
        <v>1</v>
      </c>
      <c r="B5" s="3" t="s">
        <v>2</v>
      </c>
      <c r="C5" s="5">
        <v>4</v>
      </c>
      <c r="D5" s="7"/>
      <c r="E5" s="5">
        <v>18</v>
      </c>
      <c r="F5" s="5"/>
      <c r="G5" s="5"/>
      <c r="H5" s="5"/>
      <c r="I5" s="7"/>
      <c r="J5" s="5">
        <v>5.0999999999999996</v>
      </c>
      <c r="K5" s="5"/>
    </row>
    <row r="6" spans="1:11" ht="29.25" customHeight="1" x14ac:dyDescent="0.25">
      <c r="A6" s="4" t="s">
        <v>3</v>
      </c>
      <c r="B6" s="3" t="s">
        <v>4</v>
      </c>
      <c r="C6" s="5">
        <v>6</v>
      </c>
      <c r="D6" s="5" t="s">
        <v>17</v>
      </c>
      <c r="E6" s="7"/>
      <c r="F6" s="5"/>
      <c r="G6" s="5"/>
      <c r="H6" s="5"/>
      <c r="I6" s="7"/>
      <c r="J6" s="5">
        <v>3</v>
      </c>
      <c r="K6" s="5"/>
    </row>
    <row r="7" spans="1:11" ht="30" x14ac:dyDescent="0.25">
      <c r="A7" s="4" t="s">
        <v>5</v>
      </c>
      <c r="B7" s="3" t="s">
        <v>6</v>
      </c>
      <c r="C7" s="5">
        <v>1</v>
      </c>
      <c r="D7" s="5" t="s">
        <v>19</v>
      </c>
      <c r="E7" s="5">
        <v>18</v>
      </c>
      <c r="F7" s="5"/>
      <c r="G7" s="5"/>
      <c r="H7" s="5"/>
      <c r="I7" s="5">
        <v>16</v>
      </c>
      <c r="J7" s="5">
        <v>2.7</v>
      </c>
      <c r="K7" s="5"/>
    </row>
    <row r="8" spans="1:11" ht="30" x14ac:dyDescent="0.25">
      <c r="A8" s="4" t="s">
        <v>8</v>
      </c>
      <c r="B8" s="3" t="s">
        <v>9</v>
      </c>
      <c r="C8" s="5">
        <v>1</v>
      </c>
      <c r="D8" s="5" t="s">
        <v>22</v>
      </c>
      <c r="E8" s="5">
        <v>59</v>
      </c>
      <c r="F8" s="5"/>
      <c r="G8" s="5"/>
      <c r="H8" s="5"/>
      <c r="I8" s="5">
        <v>8</v>
      </c>
      <c r="J8" s="5">
        <v>12.5</v>
      </c>
      <c r="K8" s="5"/>
    </row>
    <row r="9" spans="1:11" ht="24.75" customHeight="1" x14ac:dyDescent="0.25">
      <c r="A9" s="4" t="s">
        <v>7</v>
      </c>
      <c r="B9" s="3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5">
      <c r="A10" s="3"/>
      <c r="B10" s="3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5">
      <c r="A11" s="3"/>
      <c r="B11" s="3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3"/>
      <c r="B12" s="3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3"/>
      <c r="B13" s="3"/>
      <c r="C13" s="1"/>
      <c r="D13" s="1"/>
      <c r="E13" s="1"/>
      <c r="F13" s="1"/>
      <c r="G13" s="1"/>
      <c r="H13" s="1"/>
      <c r="I13" s="1"/>
      <c r="J13" s="1"/>
      <c r="K13" s="1"/>
    </row>
  </sheetData>
  <mergeCells count="9">
    <mergeCell ref="A4:B4"/>
    <mergeCell ref="A2:B3"/>
    <mergeCell ref="C2:C3"/>
    <mergeCell ref="F2:H2"/>
    <mergeCell ref="K2:K3"/>
    <mergeCell ref="D2:D3"/>
    <mergeCell ref="E2:E3"/>
    <mergeCell ref="I2:I3"/>
    <mergeCell ref="J2:J3"/>
  </mergeCells>
  <phoneticPr fontId="15" type="noConversion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"/>
  <sheetViews>
    <sheetView tabSelected="1" view="pageBreakPreview" zoomScaleSheetLayoutView="100" workbookViewId="0">
      <selection activeCell="E1" sqref="E1"/>
    </sheetView>
  </sheetViews>
  <sheetFormatPr defaultRowHeight="15" x14ac:dyDescent="0.25"/>
  <cols>
    <col min="1" max="1" width="5.7109375" style="6" customWidth="1"/>
    <col min="2" max="2" width="41" style="16" customWidth="1"/>
    <col min="3" max="3" width="12.28515625" customWidth="1"/>
    <col min="4" max="4" width="9.140625" style="11"/>
    <col min="5" max="5" width="30.7109375" style="6" customWidth="1"/>
    <col min="6" max="6" width="14.5703125" style="6" customWidth="1"/>
  </cols>
  <sheetData>
    <row r="1" spans="1:6" x14ac:dyDescent="0.25">
      <c r="E1" s="6" t="s">
        <v>271</v>
      </c>
    </row>
    <row r="2" spans="1:6" x14ac:dyDescent="0.25">
      <c r="A2" s="2"/>
      <c r="B2" s="12" t="s">
        <v>268</v>
      </c>
      <c r="C2" s="1"/>
      <c r="D2" s="9"/>
      <c r="E2" s="2"/>
      <c r="F2" s="32"/>
    </row>
    <row r="3" spans="1:6" x14ac:dyDescent="0.25">
      <c r="A3" s="2"/>
      <c r="B3" s="12" t="s">
        <v>269</v>
      </c>
      <c r="C3" s="1"/>
      <c r="D3" s="9"/>
      <c r="E3" s="2"/>
      <c r="F3" s="32"/>
    </row>
    <row r="4" spans="1:6" x14ac:dyDescent="0.25">
      <c r="A4" s="61" t="s">
        <v>23</v>
      </c>
      <c r="B4" s="62"/>
      <c r="C4" s="62"/>
      <c r="D4" s="62"/>
      <c r="E4" s="62"/>
      <c r="F4" s="63"/>
    </row>
    <row r="5" spans="1:6" x14ac:dyDescent="0.25">
      <c r="A5" s="61" t="s">
        <v>24</v>
      </c>
      <c r="B5" s="62"/>
      <c r="C5" s="62"/>
      <c r="D5" s="62"/>
      <c r="E5" s="62"/>
      <c r="F5" s="63"/>
    </row>
    <row r="6" spans="1:6" ht="42" customHeight="1" x14ac:dyDescent="0.25">
      <c r="A6" s="8" t="s">
        <v>25</v>
      </c>
      <c r="B6" s="8" t="s">
        <v>26</v>
      </c>
      <c r="C6" s="8" t="s">
        <v>27</v>
      </c>
      <c r="D6" s="8" t="s">
        <v>28</v>
      </c>
      <c r="E6" s="8" t="s">
        <v>29</v>
      </c>
      <c r="F6" s="8" t="s">
        <v>30</v>
      </c>
    </row>
    <row r="7" spans="1:6" x14ac:dyDescent="0.25">
      <c r="A7" s="2">
        <v>1</v>
      </c>
      <c r="B7" s="13" t="s">
        <v>31</v>
      </c>
      <c r="C7" s="1"/>
      <c r="D7" s="9"/>
      <c r="E7" s="2"/>
      <c r="F7" s="32"/>
    </row>
    <row r="8" spans="1:6" ht="18" x14ac:dyDescent="0.35">
      <c r="A8" s="2">
        <v>2</v>
      </c>
      <c r="B8" s="13" t="s">
        <v>32</v>
      </c>
      <c r="C8" s="10" t="s">
        <v>51</v>
      </c>
      <c r="D8" s="9" t="s">
        <v>33</v>
      </c>
      <c r="E8" s="9" t="s">
        <v>34</v>
      </c>
      <c r="F8" s="32">
        <v>5.4</v>
      </c>
    </row>
    <row r="9" spans="1:6" x14ac:dyDescent="0.25">
      <c r="A9" s="2">
        <v>3</v>
      </c>
      <c r="B9" s="13" t="s">
        <v>35</v>
      </c>
      <c r="C9" s="10" t="s">
        <v>42</v>
      </c>
      <c r="D9" s="9" t="s">
        <v>48</v>
      </c>
      <c r="E9" s="9" t="s">
        <v>50</v>
      </c>
      <c r="F9" s="32">
        <v>16</v>
      </c>
    </row>
    <row r="10" spans="1:6" ht="18" x14ac:dyDescent="0.35">
      <c r="A10" s="2">
        <v>4</v>
      </c>
      <c r="B10" s="13" t="s">
        <v>36</v>
      </c>
      <c r="C10" s="10" t="s">
        <v>45</v>
      </c>
      <c r="D10" s="9" t="s">
        <v>33</v>
      </c>
      <c r="E10" s="9" t="s">
        <v>52</v>
      </c>
      <c r="F10" s="32">
        <f>ROUND((F8*F9)*1.01,2)</f>
        <v>87.26</v>
      </c>
    </row>
    <row r="11" spans="1:6" x14ac:dyDescent="0.25">
      <c r="A11" s="2">
        <v>5</v>
      </c>
      <c r="B11" s="21" t="s">
        <v>258</v>
      </c>
      <c r="C11" s="10" t="s">
        <v>43</v>
      </c>
      <c r="D11" s="9" t="s">
        <v>48</v>
      </c>
      <c r="E11" s="9" t="s">
        <v>53</v>
      </c>
      <c r="F11" s="32">
        <f>F9*312</f>
        <v>4992</v>
      </c>
    </row>
    <row r="12" spans="1:6" x14ac:dyDescent="0.25">
      <c r="A12" s="2">
        <v>6</v>
      </c>
      <c r="B12" s="13" t="s">
        <v>37</v>
      </c>
      <c r="C12" s="1"/>
      <c r="D12" s="9"/>
      <c r="E12" s="2"/>
      <c r="F12" s="32"/>
    </row>
    <row r="13" spans="1:6" ht="18" x14ac:dyDescent="0.35">
      <c r="A13" s="2"/>
      <c r="B13" s="14" t="s">
        <v>38</v>
      </c>
      <c r="C13" s="2" t="s">
        <v>44</v>
      </c>
      <c r="D13" s="9" t="s">
        <v>49</v>
      </c>
      <c r="E13" s="9" t="s">
        <v>54</v>
      </c>
      <c r="F13" s="32"/>
    </row>
    <row r="14" spans="1:6" ht="18" x14ac:dyDescent="0.35">
      <c r="A14" s="2"/>
      <c r="B14" s="14" t="s">
        <v>39</v>
      </c>
      <c r="C14" s="2" t="s">
        <v>46</v>
      </c>
      <c r="D14" s="9" t="s">
        <v>49</v>
      </c>
      <c r="E14" s="9" t="s">
        <v>54</v>
      </c>
      <c r="F14" s="32">
        <v>19</v>
      </c>
    </row>
    <row r="15" spans="1:6" x14ac:dyDescent="0.25">
      <c r="A15" s="2">
        <v>7</v>
      </c>
      <c r="B15" s="13" t="s">
        <v>40</v>
      </c>
      <c r="C15" s="1"/>
      <c r="D15" s="9"/>
      <c r="E15" s="9" t="s">
        <v>54</v>
      </c>
      <c r="F15" s="32" t="s">
        <v>270</v>
      </c>
    </row>
    <row r="16" spans="1:6" ht="18" x14ac:dyDescent="0.35">
      <c r="A16" s="2"/>
      <c r="B16" s="13" t="s">
        <v>41</v>
      </c>
      <c r="C16" s="10" t="s">
        <v>47</v>
      </c>
      <c r="D16" s="9" t="s">
        <v>33</v>
      </c>
      <c r="E16" s="2" t="s">
        <v>55</v>
      </c>
      <c r="F16" s="32">
        <f>ROUND(F8*F11,2)</f>
        <v>26956.799999999999</v>
      </c>
    </row>
    <row r="17" spans="1:6" x14ac:dyDescent="0.25">
      <c r="A17" s="2"/>
      <c r="B17" s="15" t="s">
        <v>56</v>
      </c>
      <c r="C17" s="1"/>
      <c r="D17" s="9"/>
      <c r="E17" s="2"/>
      <c r="F17" s="32"/>
    </row>
    <row r="18" spans="1:6" x14ac:dyDescent="0.25">
      <c r="A18" s="2"/>
      <c r="B18" s="64" t="s">
        <v>57</v>
      </c>
      <c r="C18" s="65"/>
      <c r="D18" s="66"/>
      <c r="E18" s="2"/>
      <c r="F18" s="32"/>
    </row>
    <row r="19" spans="1:6" x14ac:dyDescent="0.25">
      <c r="A19" s="2"/>
      <c r="B19" s="22" t="s">
        <v>124</v>
      </c>
      <c r="C19" s="1"/>
      <c r="D19" s="9"/>
      <c r="E19" s="2"/>
      <c r="F19" s="32"/>
    </row>
    <row r="20" spans="1:6" x14ac:dyDescent="0.25">
      <c r="A20" s="2"/>
      <c r="B20" s="17" t="s">
        <v>58</v>
      </c>
      <c r="C20" s="1"/>
      <c r="D20" s="9"/>
      <c r="E20" s="2"/>
      <c r="F20" s="32"/>
    </row>
    <row r="21" spans="1:6" ht="18" x14ac:dyDescent="0.35">
      <c r="A21" s="20">
        <v>1</v>
      </c>
      <c r="B21" s="12" t="s">
        <v>59</v>
      </c>
      <c r="C21" s="2" t="s">
        <v>76</v>
      </c>
      <c r="D21" s="9" t="s">
        <v>77</v>
      </c>
      <c r="E21" s="9" t="s">
        <v>78</v>
      </c>
      <c r="F21" s="27">
        <v>25</v>
      </c>
    </row>
    <row r="22" spans="1:6" x14ac:dyDescent="0.25">
      <c r="A22" s="20">
        <v>2</v>
      </c>
      <c r="B22" s="12" t="s">
        <v>60</v>
      </c>
      <c r="C22" s="1"/>
      <c r="D22" s="9"/>
      <c r="E22" s="9" t="s">
        <v>78</v>
      </c>
      <c r="F22" s="32"/>
    </row>
    <row r="23" spans="1:6" ht="18" x14ac:dyDescent="0.35">
      <c r="A23" s="2"/>
      <c r="B23" s="13" t="s">
        <v>61</v>
      </c>
      <c r="C23" s="2" t="s">
        <v>81</v>
      </c>
      <c r="D23" s="9"/>
      <c r="E23" s="9" t="s">
        <v>78</v>
      </c>
      <c r="F23" s="32">
        <v>0</v>
      </c>
    </row>
    <row r="24" spans="1:6" x14ac:dyDescent="0.25">
      <c r="A24" s="2"/>
      <c r="B24" s="13" t="s">
        <v>62</v>
      </c>
      <c r="C24" s="2" t="s">
        <v>82</v>
      </c>
      <c r="D24" s="9"/>
      <c r="E24" s="2"/>
      <c r="F24" s="32">
        <f>F21+F23</f>
        <v>25</v>
      </c>
    </row>
    <row r="25" spans="1:6" x14ac:dyDescent="0.25">
      <c r="A25" s="20">
        <v>3</v>
      </c>
      <c r="B25" s="12" t="s">
        <v>63</v>
      </c>
      <c r="C25" s="10" t="s">
        <v>83</v>
      </c>
      <c r="D25" s="9"/>
      <c r="E25" s="2" t="s">
        <v>79</v>
      </c>
      <c r="F25" s="32">
        <v>0</v>
      </c>
    </row>
    <row r="26" spans="1:6" ht="18.75" x14ac:dyDescent="0.35">
      <c r="A26" s="20">
        <v>4</v>
      </c>
      <c r="B26" s="12" t="s">
        <v>64</v>
      </c>
      <c r="C26" s="10" t="s">
        <v>84</v>
      </c>
      <c r="D26" s="18" t="s">
        <v>85</v>
      </c>
      <c r="E26" s="2" t="s">
        <v>91</v>
      </c>
      <c r="F26" s="32">
        <f>ROUND((F21/100)*(1+F23+F25),2)</f>
        <v>0.25</v>
      </c>
    </row>
    <row r="27" spans="1:6" ht="18" x14ac:dyDescent="0.35">
      <c r="A27" s="20">
        <v>5</v>
      </c>
      <c r="B27" s="12" t="s">
        <v>65</v>
      </c>
      <c r="C27" s="2" t="s">
        <v>86</v>
      </c>
      <c r="D27" s="18" t="s">
        <v>87</v>
      </c>
      <c r="E27" s="2" t="s">
        <v>80</v>
      </c>
      <c r="F27" s="32">
        <v>45</v>
      </c>
    </row>
    <row r="28" spans="1:6" ht="18" x14ac:dyDescent="0.35">
      <c r="A28" s="20">
        <v>6</v>
      </c>
      <c r="B28" s="12" t="s">
        <v>66</v>
      </c>
      <c r="C28" s="2" t="s">
        <v>88</v>
      </c>
      <c r="D28" s="18" t="s">
        <v>89</v>
      </c>
      <c r="E28" s="2" t="s">
        <v>90</v>
      </c>
      <c r="F28" s="32">
        <f>ROUND(F26*F27,2)</f>
        <v>11.25</v>
      </c>
    </row>
    <row r="29" spans="1:6" x14ac:dyDescent="0.25">
      <c r="A29" s="2"/>
      <c r="B29" s="17" t="s">
        <v>67</v>
      </c>
      <c r="C29" s="1"/>
      <c r="D29" s="9"/>
      <c r="E29" s="2"/>
      <c r="F29" s="32"/>
    </row>
    <row r="30" spans="1:6" x14ac:dyDescent="0.25">
      <c r="A30" s="20">
        <v>1</v>
      </c>
      <c r="B30" s="12" t="s">
        <v>72</v>
      </c>
      <c r="C30" s="1"/>
      <c r="D30" s="9"/>
      <c r="E30" s="2"/>
      <c r="F30" s="32"/>
    </row>
    <row r="31" spans="1:6" ht="18" x14ac:dyDescent="0.35">
      <c r="A31" s="2"/>
      <c r="B31" s="13" t="s">
        <v>68</v>
      </c>
      <c r="C31" s="2" t="s">
        <v>92</v>
      </c>
      <c r="D31" s="18" t="s">
        <v>96</v>
      </c>
      <c r="E31" s="9" t="s">
        <v>78</v>
      </c>
      <c r="F31" s="32">
        <v>1.7</v>
      </c>
    </row>
    <row r="32" spans="1:6" ht="18" x14ac:dyDescent="0.35">
      <c r="A32" s="2"/>
      <c r="B32" s="13" t="s">
        <v>69</v>
      </c>
      <c r="C32" s="2" t="s">
        <v>93</v>
      </c>
      <c r="D32" s="18" t="s">
        <v>96</v>
      </c>
      <c r="E32" s="9" t="s">
        <v>78</v>
      </c>
      <c r="F32" s="32">
        <v>0.15</v>
      </c>
    </row>
    <row r="33" spans="1:6" ht="18" x14ac:dyDescent="0.35">
      <c r="A33" s="2"/>
      <c r="B33" s="13" t="s">
        <v>70</v>
      </c>
      <c r="C33" s="2" t="s">
        <v>94</v>
      </c>
      <c r="D33" s="18" t="s">
        <v>96</v>
      </c>
      <c r="E33" s="9" t="s">
        <v>78</v>
      </c>
      <c r="F33" s="32">
        <v>0.05</v>
      </c>
    </row>
    <row r="34" spans="1:6" ht="18" x14ac:dyDescent="0.35">
      <c r="A34" s="2"/>
      <c r="B34" s="13" t="s">
        <v>71</v>
      </c>
      <c r="C34" s="2" t="s">
        <v>95</v>
      </c>
      <c r="D34" s="18" t="s">
        <v>97</v>
      </c>
      <c r="E34" s="9" t="s">
        <v>78</v>
      </c>
      <c r="F34" s="32">
        <v>0.1</v>
      </c>
    </row>
    <row r="35" spans="1:6" x14ac:dyDescent="0.25">
      <c r="A35" s="20">
        <v>2</v>
      </c>
      <c r="B35" s="12" t="s">
        <v>73</v>
      </c>
      <c r="C35" s="1"/>
      <c r="D35" s="9"/>
      <c r="E35" s="2"/>
      <c r="F35" s="32"/>
    </row>
    <row r="36" spans="1:6" ht="18" x14ac:dyDescent="0.35">
      <c r="A36" s="2"/>
      <c r="B36" s="13" t="s">
        <v>68</v>
      </c>
      <c r="C36" s="2" t="s">
        <v>98</v>
      </c>
      <c r="D36" s="18" t="s">
        <v>87</v>
      </c>
      <c r="E36" s="9" t="s">
        <v>80</v>
      </c>
      <c r="F36" s="33">
        <v>230</v>
      </c>
    </row>
    <row r="37" spans="1:6" ht="18" x14ac:dyDescent="0.35">
      <c r="A37" s="2"/>
      <c r="B37" s="13" t="s">
        <v>69</v>
      </c>
      <c r="C37" s="2" t="s">
        <v>99</v>
      </c>
      <c r="D37" s="18" t="s">
        <v>87</v>
      </c>
      <c r="E37" s="9" t="s">
        <v>80</v>
      </c>
      <c r="F37" s="33">
        <v>170</v>
      </c>
    </row>
    <row r="38" spans="1:6" ht="18" x14ac:dyDescent="0.35">
      <c r="A38" s="2"/>
      <c r="B38" s="13" t="s">
        <v>70</v>
      </c>
      <c r="C38" s="2" t="s">
        <v>100</v>
      </c>
      <c r="D38" s="18" t="s">
        <v>87</v>
      </c>
      <c r="E38" s="9" t="s">
        <v>80</v>
      </c>
      <c r="F38" s="33">
        <v>140</v>
      </c>
    </row>
    <row r="39" spans="1:6" ht="18" x14ac:dyDescent="0.35">
      <c r="A39" s="2"/>
      <c r="B39" s="13" t="s">
        <v>71</v>
      </c>
      <c r="C39" s="2" t="s">
        <v>86</v>
      </c>
      <c r="D39" s="18" t="s">
        <v>87</v>
      </c>
      <c r="E39" s="9" t="s">
        <v>80</v>
      </c>
      <c r="F39" s="33">
        <v>120</v>
      </c>
    </row>
    <row r="40" spans="1:6" ht="18" x14ac:dyDescent="0.35">
      <c r="A40" s="20">
        <v>3</v>
      </c>
      <c r="B40" s="12" t="s">
        <v>74</v>
      </c>
      <c r="C40" s="2" t="s">
        <v>101</v>
      </c>
      <c r="D40" s="18" t="s">
        <v>89</v>
      </c>
      <c r="E40" s="19" t="s">
        <v>102</v>
      </c>
      <c r="F40" s="32">
        <f>ROUND(0.01*(F31*F36+F32*F37+F33*F38+F34*F39)*F26,2)</f>
        <v>1.0900000000000001</v>
      </c>
    </row>
    <row r="41" spans="1:6" x14ac:dyDescent="0.25">
      <c r="A41" s="2"/>
      <c r="B41" s="17" t="s">
        <v>75</v>
      </c>
      <c r="C41" s="1"/>
      <c r="D41" s="9"/>
      <c r="E41" s="2"/>
      <c r="F41" s="32"/>
    </row>
    <row r="42" spans="1:6" ht="18" x14ac:dyDescent="0.35">
      <c r="A42" s="2">
        <v>1</v>
      </c>
      <c r="B42" s="21" t="s">
        <v>103</v>
      </c>
      <c r="C42" s="2" t="s">
        <v>108</v>
      </c>
      <c r="D42" s="18" t="s">
        <v>48</v>
      </c>
      <c r="E42" s="2"/>
      <c r="F42" s="32">
        <v>6</v>
      </c>
    </row>
    <row r="43" spans="1:6" ht="18" x14ac:dyDescent="0.35">
      <c r="A43" s="2">
        <v>2</v>
      </c>
      <c r="B43" s="21" t="s">
        <v>104</v>
      </c>
      <c r="C43" s="2" t="s">
        <v>109</v>
      </c>
      <c r="D43" s="18" t="s">
        <v>112</v>
      </c>
      <c r="E43" s="9" t="s">
        <v>80</v>
      </c>
      <c r="F43" s="33">
        <v>6500</v>
      </c>
    </row>
    <row r="44" spans="1:6" ht="18" x14ac:dyDescent="0.35">
      <c r="A44" s="2">
        <v>3</v>
      </c>
      <c r="B44" s="21" t="s">
        <v>105</v>
      </c>
      <c r="C44" s="2" t="s">
        <v>110</v>
      </c>
      <c r="D44" s="18" t="s">
        <v>113</v>
      </c>
      <c r="E44" s="19" t="s">
        <v>114</v>
      </c>
      <c r="F44" s="32">
        <v>70</v>
      </c>
    </row>
    <row r="45" spans="1:6" ht="18" x14ac:dyDescent="0.35">
      <c r="A45" s="2">
        <v>4</v>
      </c>
      <c r="B45" s="21" t="s">
        <v>106</v>
      </c>
      <c r="C45" s="2" t="s">
        <v>111</v>
      </c>
      <c r="D45" s="18" t="s">
        <v>89</v>
      </c>
      <c r="E45" s="2" t="s">
        <v>115</v>
      </c>
      <c r="F45" s="32">
        <f>ROUND((F43*F42)/F44/1000,2)</f>
        <v>0.56000000000000005</v>
      </c>
    </row>
    <row r="46" spans="1:6" x14ac:dyDescent="0.25">
      <c r="A46" s="2"/>
      <c r="B46" s="17" t="s">
        <v>107</v>
      </c>
      <c r="C46" s="1"/>
      <c r="D46" s="9"/>
      <c r="E46" s="2"/>
      <c r="F46" s="32"/>
    </row>
    <row r="47" spans="1:6" x14ac:dyDescent="0.25">
      <c r="A47" s="2">
        <v>1</v>
      </c>
      <c r="B47" s="21" t="s">
        <v>116</v>
      </c>
      <c r="C47" s="2" t="s">
        <v>127</v>
      </c>
      <c r="D47" s="18" t="s">
        <v>128</v>
      </c>
      <c r="E47" s="2" t="s">
        <v>135</v>
      </c>
      <c r="F47" s="32">
        <v>1</v>
      </c>
    </row>
    <row r="48" spans="1:6" ht="18" x14ac:dyDescent="0.35">
      <c r="A48" s="2">
        <v>2</v>
      </c>
      <c r="B48" s="21" t="s">
        <v>117</v>
      </c>
      <c r="C48" s="2" t="s">
        <v>132</v>
      </c>
      <c r="D48" s="18" t="s">
        <v>129</v>
      </c>
      <c r="E48" s="19" t="s">
        <v>136</v>
      </c>
      <c r="F48" s="32">
        <v>22</v>
      </c>
    </row>
    <row r="49" spans="1:6" ht="18" x14ac:dyDescent="0.35">
      <c r="A49" s="2">
        <v>3</v>
      </c>
      <c r="B49" s="21" t="s">
        <v>118</v>
      </c>
      <c r="C49" s="2" t="s">
        <v>133</v>
      </c>
      <c r="D49" s="18" t="s">
        <v>130</v>
      </c>
      <c r="E49" s="2" t="s">
        <v>80</v>
      </c>
      <c r="F49" s="27">
        <v>5500</v>
      </c>
    </row>
    <row r="50" spans="1:6" ht="18" x14ac:dyDescent="0.35">
      <c r="A50" s="2">
        <v>4</v>
      </c>
      <c r="B50" s="21" t="s">
        <v>119</v>
      </c>
      <c r="C50" s="2" t="s">
        <v>134</v>
      </c>
      <c r="D50" s="18" t="s">
        <v>89</v>
      </c>
      <c r="E50" s="2" t="s">
        <v>137</v>
      </c>
      <c r="F50" s="32">
        <f>ROUND((F47*F49*12)/(F48*F16),2)</f>
        <v>0.11</v>
      </c>
    </row>
    <row r="51" spans="1:6" x14ac:dyDescent="0.25">
      <c r="A51" s="2"/>
      <c r="B51" s="17" t="s">
        <v>120</v>
      </c>
      <c r="C51" s="1"/>
      <c r="D51" s="9"/>
      <c r="E51" s="2"/>
      <c r="F51" s="32"/>
    </row>
    <row r="52" spans="1:6" x14ac:dyDescent="0.25">
      <c r="A52" s="2">
        <v>1</v>
      </c>
      <c r="B52" s="21" t="s">
        <v>121</v>
      </c>
      <c r="C52" s="2" t="s">
        <v>131</v>
      </c>
      <c r="D52" s="18" t="s">
        <v>130</v>
      </c>
      <c r="E52" s="2" t="s">
        <v>80</v>
      </c>
      <c r="F52" s="32">
        <v>3000</v>
      </c>
    </row>
    <row r="53" spans="1:6" x14ac:dyDescent="0.25">
      <c r="A53" s="2">
        <v>2</v>
      </c>
      <c r="B53" s="21" t="s">
        <v>122</v>
      </c>
      <c r="C53" s="10" t="s">
        <v>138</v>
      </c>
      <c r="D53" s="18" t="s">
        <v>89</v>
      </c>
      <c r="E53" s="2" t="s">
        <v>139</v>
      </c>
      <c r="F53" s="32"/>
    </row>
    <row r="54" spans="1:6" ht="18" x14ac:dyDescent="0.35">
      <c r="A54" s="2"/>
      <c r="B54" s="40" t="s">
        <v>123</v>
      </c>
      <c r="C54" s="27" t="s">
        <v>140</v>
      </c>
      <c r="D54" s="37" t="s">
        <v>141</v>
      </c>
      <c r="E54" s="27" t="s">
        <v>142</v>
      </c>
      <c r="F54" s="27">
        <f>ROUND((F28+F40+F45+F50)*F16+F52,2)</f>
        <v>353707.97</v>
      </c>
    </row>
    <row r="55" spans="1:6" x14ac:dyDescent="0.25">
      <c r="A55" s="2"/>
      <c r="B55" s="22" t="s">
        <v>125</v>
      </c>
      <c r="C55" s="1"/>
      <c r="D55" s="9"/>
      <c r="E55" s="2"/>
      <c r="F55" s="32"/>
    </row>
    <row r="56" spans="1:6" ht="18" x14ac:dyDescent="0.35">
      <c r="A56" s="2">
        <v>1</v>
      </c>
      <c r="B56" s="21" t="s">
        <v>261</v>
      </c>
      <c r="C56" s="2" t="s">
        <v>143</v>
      </c>
      <c r="D56" s="18" t="s">
        <v>130</v>
      </c>
      <c r="E56" s="2"/>
      <c r="F56" s="45">
        <v>7500</v>
      </c>
    </row>
    <row r="57" spans="1:6" x14ac:dyDescent="0.25">
      <c r="A57" s="2">
        <v>2</v>
      </c>
      <c r="B57" s="21" t="s">
        <v>265</v>
      </c>
      <c r="C57" s="1"/>
      <c r="D57" s="9"/>
      <c r="E57" s="31" t="s">
        <v>263</v>
      </c>
      <c r="F57" s="45">
        <v>7800</v>
      </c>
    </row>
    <row r="58" spans="1:6" ht="18" x14ac:dyDescent="0.35">
      <c r="A58" s="2">
        <v>3</v>
      </c>
      <c r="B58" s="21" t="s">
        <v>126</v>
      </c>
      <c r="C58" s="2" t="s">
        <v>144</v>
      </c>
      <c r="D58" s="18" t="s">
        <v>130</v>
      </c>
      <c r="E58" s="2" t="s">
        <v>145</v>
      </c>
      <c r="F58" s="45">
        <f>F56+F57</f>
        <v>15300</v>
      </c>
    </row>
    <row r="59" spans="1:6" ht="18" x14ac:dyDescent="0.35">
      <c r="A59" s="2">
        <v>4</v>
      </c>
      <c r="B59" s="21" t="s">
        <v>262</v>
      </c>
      <c r="C59" s="2" t="s">
        <v>146</v>
      </c>
      <c r="D59" s="18" t="s">
        <v>130</v>
      </c>
      <c r="E59" s="2"/>
      <c r="F59" s="34">
        <v>0</v>
      </c>
    </row>
    <row r="60" spans="1:6" ht="18" x14ac:dyDescent="0.35">
      <c r="A60" s="2">
        <v>5</v>
      </c>
      <c r="B60" s="21" t="s">
        <v>147</v>
      </c>
      <c r="C60" s="2" t="s">
        <v>148</v>
      </c>
      <c r="D60" s="18" t="s">
        <v>130</v>
      </c>
      <c r="E60" s="2" t="s">
        <v>149</v>
      </c>
      <c r="F60" s="34">
        <f>F59</f>
        <v>0</v>
      </c>
    </row>
    <row r="61" spans="1:6" x14ac:dyDescent="0.25">
      <c r="A61" s="2">
        <v>6</v>
      </c>
      <c r="B61" s="21" t="s">
        <v>150</v>
      </c>
      <c r="C61" s="1"/>
      <c r="D61" s="9"/>
      <c r="E61" s="2"/>
      <c r="F61" s="32"/>
    </row>
    <row r="62" spans="1:6" ht="18" x14ac:dyDescent="0.35">
      <c r="A62" s="2"/>
      <c r="B62" s="21" t="s">
        <v>151</v>
      </c>
      <c r="C62" s="30" t="s">
        <v>153</v>
      </c>
      <c r="D62" s="18" t="s">
        <v>155</v>
      </c>
      <c r="E62" s="2"/>
      <c r="F62" s="32">
        <v>2</v>
      </c>
    </row>
    <row r="63" spans="1:6" ht="18" x14ac:dyDescent="0.35">
      <c r="A63" s="2"/>
      <c r="B63" s="21" t="s">
        <v>152</v>
      </c>
      <c r="C63" s="30" t="s">
        <v>154</v>
      </c>
      <c r="D63" s="18" t="s">
        <v>155</v>
      </c>
      <c r="E63" s="2"/>
      <c r="F63" s="32">
        <v>0</v>
      </c>
    </row>
    <row r="64" spans="1:6" ht="18" x14ac:dyDescent="0.35">
      <c r="A64" s="27">
        <v>7</v>
      </c>
      <c r="B64" s="36" t="s">
        <v>156</v>
      </c>
      <c r="C64" s="27" t="s">
        <v>157</v>
      </c>
      <c r="D64" s="37" t="s">
        <v>130</v>
      </c>
      <c r="E64" s="27" t="s">
        <v>260</v>
      </c>
      <c r="F64" s="27">
        <f>ROUND((F58*F62+F60*F63)*12,2)</f>
        <v>367200</v>
      </c>
    </row>
    <row r="65" spans="1:6" ht="15" customHeight="1" x14ac:dyDescent="0.25">
      <c r="A65" s="2"/>
      <c r="B65" s="67" t="s">
        <v>158</v>
      </c>
      <c r="C65" s="68"/>
      <c r="D65" s="69"/>
      <c r="E65" s="2"/>
      <c r="F65" s="32"/>
    </row>
    <row r="66" spans="1:6" ht="18" x14ac:dyDescent="0.35">
      <c r="A66" s="2">
        <v>1</v>
      </c>
      <c r="B66" s="21" t="s">
        <v>159</v>
      </c>
      <c r="C66" s="2" t="s">
        <v>169</v>
      </c>
      <c r="D66" s="18" t="s">
        <v>130</v>
      </c>
      <c r="E66" s="2" t="s">
        <v>266</v>
      </c>
      <c r="F66" s="32">
        <f>ROUND(F64*23/100,2)</f>
        <v>84456</v>
      </c>
    </row>
    <row r="67" spans="1:6" ht="18" x14ac:dyDescent="0.35">
      <c r="A67" s="2">
        <v>2</v>
      </c>
      <c r="B67" s="21" t="s">
        <v>160</v>
      </c>
      <c r="C67" s="2" t="s">
        <v>170</v>
      </c>
      <c r="D67" s="18" t="s">
        <v>130</v>
      </c>
      <c r="E67" s="2" t="s">
        <v>80</v>
      </c>
      <c r="F67" s="27"/>
    </row>
    <row r="68" spans="1:6" ht="19.5" customHeight="1" x14ac:dyDescent="0.25">
      <c r="A68" s="2">
        <v>3</v>
      </c>
      <c r="B68" s="21" t="s">
        <v>161</v>
      </c>
      <c r="C68" s="1"/>
      <c r="D68" s="9"/>
      <c r="E68" s="2"/>
      <c r="F68" s="32"/>
    </row>
    <row r="69" spans="1:6" ht="18" x14ac:dyDescent="0.35">
      <c r="A69" s="2"/>
      <c r="B69" s="22" t="s">
        <v>162</v>
      </c>
      <c r="C69" s="2" t="s">
        <v>171</v>
      </c>
      <c r="D69" s="18" t="s">
        <v>130</v>
      </c>
      <c r="E69" s="2" t="s">
        <v>174</v>
      </c>
      <c r="F69" s="32">
        <v>355</v>
      </c>
    </row>
    <row r="70" spans="1:6" ht="18" x14ac:dyDescent="0.35">
      <c r="A70" s="2"/>
      <c r="B70" s="22" t="s">
        <v>163</v>
      </c>
      <c r="C70" s="2" t="s">
        <v>172</v>
      </c>
      <c r="D70" s="18" t="s">
        <v>130</v>
      </c>
      <c r="E70" s="2" t="s">
        <v>175</v>
      </c>
      <c r="F70" s="32">
        <v>1</v>
      </c>
    </row>
    <row r="71" spans="1:6" ht="18" x14ac:dyDescent="0.35">
      <c r="A71" s="2"/>
      <c r="B71" s="22" t="s">
        <v>164</v>
      </c>
      <c r="C71" s="2" t="s">
        <v>173</v>
      </c>
      <c r="D71" s="18" t="s">
        <v>130</v>
      </c>
      <c r="E71" s="2" t="s">
        <v>176</v>
      </c>
      <c r="F71" s="32">
        <v>1</v>
      </c>
    </row>
    <row r="72" spans="1:6" x14ac:dyDescent="0.25">
      <c r="A72" s="2"/>
      <c r="B72" s="21" t="s">
        <v>165</v>
      </c>
      <c r="C72" s="1"/>
      <c r="D72" s="9"/>
      <c r="E72" s="2"/>
      <c r="F72" s="32"/>
    </row>
    <row r="73" spans="1:6" ht="18" x14ac:dyDescent="0.35">
      <c r="A73" s="2"/>
      <c r="B73" s="22" t="s">
        <v>166</v>
      </c>
      <c r="C73" s="2" t="s">
        <v>177</v>
      </c>
      <c r="D73" s="18" t="s">
        <v>130</v>
      </c>
      <c r="E73" s="19" t="s">
        <v>184</v>
      </c>
      <c r="F73" s="34">
        <v>1.4</v>
      </c>
    </row>
    <row r="74" spans="1:6" ht="18" x14ac:dyDescent="0.35">
      <c r="A74" s="2"/>
      <c r="B74" s="22" t="s">
        <v>163</v>
      </c>
      <c r="C74" s="2" t="s">
        <v>178</v>
      </c>
      <c r="D74" s="18" t="s">
        <v>130</v>
      </c>
      <c r="E74" s="2"/>
      <c r="F74" s="46">
        <v>1950</v>
      </c>
    </row>
    <row r="75" spans="1:6" ht="18" x14ac:dyDescent="0.35">
      <c r="A75" s="2"/>
      <c r="B75" s="22" t="s">
        <v>164</v>
      </c>
      <c r="C75" s="2" t="s">
        <v>179</v>
      </c>
      <c r="D75" s="18" t="s">
        <v>130</v>
      </c>
      <c r="E75" s="2"/>
      <c r="F75" s="46">
        <v>3120</v>
      </c>
    </row>
    <row r="76" spans="1:6" ht="18" x14ac:dyDescent="0.35">
      <c r="A76" s="2"/>
      <c r="B76" s="22" t="s">
        <v>167</v>
      </c>
      <c r="C76" s="2" t="s">
        <v>180</v>
      </c>
      <c r="D76" s="18" t="s">
        <v>130</v>
      </c>
      <c r="E76" s="2" t="s">
        <v>185</v>
      </c>
      <c r="F76" s="32">
        <f>ROUND(F69*F73,2)</f>
        <v>497</v>
      </c>
    </row>
    <row r="77" spans="1:6" ht="18" x14ac:dyDescent="0.35">
      <c r="A77" s="2"/>
      <c r="B77" s="22" t="s">
        <v>163</v>
      </c>
      <c r="C77" s="2" t="s">
        <v>181</v>
      </c>
      <c r="D77" s="18" t="s">
        <v>130</v>
      </c>
      <c r="E77" s="2" t="s">
        <v>186</v>
      </c>
      <c r="F77" s="32">
        <f>ROUND(F70*F74,2)</f>
        <v>1950</v>
      </c>
    </row>
    <row r="78" spans="1:6" ht="18" x14ac:dyDescent="0.35">
      <c r="A78" s="2"/>
      <c r="B78" s="22" t="s">
        <v>164</v>
      </c>
      <c r="C78" s="2" t="s">
        <v>182</v>
      </c>
      <c r="D78" s="18" t="s">
        <v>130</v>
      </c>
      <c r="E78" s="2" t="s">
        <v>187</v>
      </c>
      <c r="F78" s="32">
        <f>ROUND(F71*F75,2)</f>
        <v>3120</v>
      </c>
    </row>
    <row r="79" spans="1:6" ht="18" x14ac:dyDescent="0.35">
      <c r="A79" s="2"/>
      <c r="B79" s="21" t="s">
        <v>168</v>
      </c>
      <c r="C79" s="2" t="s">
        <v>183</v>
      </c>
      <c r="D79" s="18" t="s">
        <v>130</v>
      </c>
      <c r="E79" s="2" t="s">
        <v>188</v>
      </c>
      <c r="F79" s="32">
        <f>F45+F77+F78</f>
        <v>5070.5599999999995</v>
      </c>
    </row>
    <row r="80" spans="1:6" ht="18" customHeight="1" x14ac:dyDescent="0.25">
      <c r="A80" s="20">
        <v>4</v>
      </c>
      <c r="B80" s="58" t="s">
        <v>189</v>
      </c>
      <c r="C80" s="59"/>
      <c r="D80" s="60"/>
      <c r="E80" s="2"/>
      <c r="F80" s="32"/>
    </row>
    <row r="81" spans="1:6" x14ac:dyDescent="0.25">
      <c r="A81" s="2"/>
      <c r="B81" s="21" t="s">
        <v>190</v>
      </c>
      <c r="C81" s="1"/>
      <c r="D81" s="9"/>
      <c r="E81" s="2"/>
      <c r="F81" s="32"/>
    </row>
    <row r="82" spans="1:6" ht="18" x14ac:dyDescent="0.35">
      <c r="A82" s="2"/>
      <c r="B82" s="22" t="s">
        <v>166</v>
      </c>
      <c r="C82" s="2" t="s">
        <v>196</v>
      </c>
      <c r="D82" s="18" t="s">
        <v>202</v>
      </c>
      <c r="E82" s="2"/>
      <c r="F82" s="32">
        <v>0.7</v>
      </c>
    </row>
    <row r="83" spans="1:6" ht="18" x14ac:dyDescent="0.35">
      <c r="A83" s="2"/>
      <c r="B83" s="22" t="s">
        <v>163</v>
      </c>
      <c r="C83" s="2" t="s">
        <v>197</v>
      </c>
      <c r="D83" s="18" t="s">
        <v>202</v>
      </c>
      <c r="E83" s="2"/>
      <c r="F83" s="32">
        <v>6.05</v>
      </c>
    </row>
    <row r="84" spans="1:6" ht="18" x14ac:dyDescent="0.35">
      <c r="A84" s="2"/>
      <c r="B84" s="22" t="s">
        <v>164</v>
      </c>
      <c r="C84" s="2" t="s">
        <v>198</v>
      </c>
      <c r="D84" s="18" t="s">
        <v>202</v>
      </c>
      <c r="E84" s="2"/>
      <c r="F84" s="32">
        <v>6.15</v>
      </c>
    </row>
    <row r="85" spans="1:6" ht="24.75" x14ac:dyDescent="0.35">
      <c r="A85" s="2"/>
      <c r="B85" s="22" t="s">
        <v>191</v>
      </c>
      <c r="C85" s="2" t="s">
        <v>199</v>
      </c>
      <c r="D85" s="24" t="s">
        <v>203</v>
      </c>
      <c r="F85" s="32">
        <v>6.2</v>
      </c>
    </row>
    <row r="86" spans="1:6" x14ac:dyDescent="0.25">
      <c r="A86" s="2"/>
      <c r="B86" s="21" t="s">
        <v>192</v>
      </c>
      <c r="C86" s="23" t="s">
        <v>195</v>
      </c>
      <c r="D86" s="9" t="s">
        <v>204</v>
      </c>
      <c r="E86" s="2"/>
      <c r="F86" s="32">
        <v>49.85</v>
      </c>
    </row>
    <row r="87" spans="1:6" ht="18.75" x14ac:dyDescent="0.35">
      <c r="A87" s="2"/>
      <c r="B87" s="21" t="s">
        <v>193</v>
      </c>
      <c r="C87" s="2" t="s">
        <v>200</v>
      </c>
      <c r="D87" s="9"/>
      <c r="E87" s="25" t="s">
        <v>205</v>
      </c>
      <c r="F87" s="32">
        <f>ROUND(F82*F69+F83*F70+F84*F71+F16/1000*F85,2)</f>
        <v>427.83</v>
      </c>
    </row>
    <row r="88" spans="1:6" ht="18" x14ac:dyDescent="0.35">
      <c r="A88" s="2"/>
      <c r="B88" s="21" t="s">
        <v>194</v>
      </c>
      <c r="C88" s="2" t="s">
        <v>201</v>
      </c>
      <c r="D88" s="18" t="s">
        <v>130</v>
      </c>
      <c r="E88" s="2" t="s">
        <v>206</v>
      </c>
      <c r="F88" s="32">
        <f>F87*F86</f>
        <v>21327.325499999999</v>
      </c>
    </row>
    <row r="89" spans="1:6" x14ac:dyDescent="0.25">
      <c r="A89" s="20">
        <v>5</v>
      </c>
      <c r="B89" s="13" t="s">
        <v>207</v>
      </c>
      <c r="C89" s="1"/>
      <c r="D89" s="9"/>
      <c r="E89" s="2"/>
      <c r="F89" s="32"/>
    </row>
    <row r="90" spans="1:6" ht="18" x14ac:dyDescent="0.35">
      <c r="A90" s="2"/>
      <c r="B90" s="13" t="s">
        <v>208</v>
      </c>
      <c r="C90" s="2" t="s">
        <v>134</v>
      </c>
      <c r="D90" s="9" t="s">
        <v>130</v>
      </c>
      <c r="E90" s="2"/>
      <c r="F90" s="32">
        <v>0</v>
      </c>
    </row>
    <row r="91" spans="1:6" x14ac:dyDescent="0.25">
      <c r="A91" s="2"/>
      <c r="B91" s="13" t="s">
        <v>209</v>
      </c>
      <c r="C91" s="2" t="s">
        <v>127</v>
      </c>
      <c r="D91" s="9"/>
      <c r="E91" s="2"/>
      <c r="F91" s="34">
        <v>0.1</v>
      </c>
    </row>
    <row r="92" spans="1:6" x14ac:dyDescent="0.25">
      <c r="A92" s="2"/>
      <c r="B92" s="13" t="s">
        <v>210</v>
      </c>
      <c r="C92" s="2" t="s">
        <v>211</v>
      </c>
      <c r="D92" s="9" t="s">
        <v>130</v>
      </c>
      <c r="E92" s="2" t="s">
        <v>212</v>
      </c>
      <c r="F92" s="32">
        <f>F90*F91</f>
        <v>0</v>
      </c>
    </row>
    <row r="93" spans="1:6" x14ac:dyDescent="0.25">
      <c r="A93" s="2">
        <v>6</v>
      </c>
      <c r="B93" s="13" t="s">
        <v>213</v>
      </c>
      <c r="C93" s="1"/>
      <c r="D93" s="9"/>
      <c r="E93" s="2"/>
      <c r="F93" s="32"/>
    </row>
    <row r="94" spans="1:6" ht="18" x14ac:dyDescent="0.35">
      <c r="A94" s="2"/>
      <c r="B94" s="13" t="s">
        <v>214</v>
      </c>
      <c r="C94" s="2" t="s">
        <v>215</v>
      </c>
      <c r="D94" s="9" t="s">
        <v>130</v>
      </c>
      <c r="E94" s="2"/>
      <c r="F94" s="32">
        <v>41.67</v>
      </c>
    </row>
    <row r="95" spans="1:6" ht="18" x14ac:dyDescent="0.35">
      <c r="A95" s="2"/>
      <c r="B95" s="13" t="s">
        <v>216</v>
      </c>
      <c r="C95" s="2" t="s">
        <v>217</v>
      </c>
      <c r="D95" s="9" t="s">
        <v>155</v>
      </c>
      <c r="E95" s="2"/>
      <c r="F95" s="32">
        <v>2</v>
      </c>
    </row>
    <row r="96" spans="1:6" ht="18" x14ac:dyDescent="0.35">
      <c r="A96" s="2"/>
      <c r="B96" s="13" t="s">
        <v>218</v>
      </c>
      <c r="C96" s="2" t="s">
        <v>219</v>
      </c>
      <c r="D96" s="9" t="s">
        <v>130</v>
      </c>
      <c r="E96" s="2" t="s">
        <v>220</v>
      </c>
      <c r="F96" s="32">
        <f>ROUND(F94*F95*30*12,2)</f>
        <v>30002.400000000001</v>
      </c>
    </row>
    <row r="97" spans="1:6" ht="40.5" x14ac:dyDescent="0.35">
      <c r="A97" s="2">
        <v>7</v>
      </c>
      <c r="B97" s="21" t="s">
        <v>259</v>
      </c>
      <c r="C97" s="2" t="s">
        <v>221</v>
      </c>
      <c r="D97" s="9" t="s">
        <v>130</v>
      </c>
      <c r="E97" s="2"/>
      <c r="F97" s="27">
        <v>0</v>
      </c>
    </row>
    <row r="98" spans="1:6" ht="18" x14ac:dyDescent="0.35">
      <c r="A98" s="27"/>
      <c r="B98" s="38" t="s">
        <v>222</v>
      </c>
      <c r="C98" s="27" t="s">
        <v>223</v>
      </c>
      <c r="D98" s="39" t="s">
        <v>130</v>
      </c>
      <c r="E98" s="27" t="s">
        <v>224</v>
      </c>
      <c r="F98" s="27">
        <f>F66+F67+F79+F88+F92+F96+F97</f>
        <v>140856.2855</v>
      </c>
    </row>
    <row r="99" spans="1:6" x14ac:dyDescent="0.25">
      <c r="A99" s="2"/>
      <c r="B99" s="55" t="s">
        <v>225</v>
      </c>
      <c r="C99" s="56"/>
      <c r="D99" s="57"/>
      <c r="E99" s="2"/>
      <c r="F99" s="32"/>
    </row>
    <row r="100" spans="1:6" ht="27.75" x14ac:dyDescent="0.35">
      <c r="A100" s="2">
        <v>1</v>
      </c>
      <c r="B100" s="13" t="s">
        <v>226</v>
      </c>
      <c r="C100" s="2" t="s">
        <v>227</v>
      </c>
      <c r="D100" s="9" t="s">
        <v>130</v>
      </c>
      <c r="E100" s="2" t="s">
        <v>228</v>
      </c>
      <c r="F100" s="32">
        <v>183360</v>
      </c>
    </row>
    <row r="101" spans="1:6" x14ac:dyDescent="0.25">
      <c r="A101" s="2"/>
      <c r="B101" s="13" t="s">
        <v>229</v>
      </c>
      <c r="C101" s="2" t="s">
        <v>230</v>
      </c>
      <c r="D101" s="9"/>
      <c r="E101" s="2"/>
      <c r="F101" s="32">
        <v>0</v>
      </c>
    </row>
    <row r="102" spans="1:6" ht="18" x14ac:dyDescent="0.35">
      <c r="A102" s="2">
        <v>2</v>
      </c>
      <c r="B102" s="13" t="s">
        <v>232</v>
      </c>
      <c r="C102" s="2" t="s">
        <v>231</v>
      </c>
      <c r="D102" s="9" t="s">
        <v>130</v>
      </c>
      <c r="E102" s="29" t="s">
        <v>242</v>
      </c>
      <c r="F102" s="32">
        <v>0</v>
      </c>
    </row>
    <row r="103" spans="1:6" ht="18" x14ac:dyDescent="0.35">
      <c r="A103" s="2">
        <v>3</v>
      </c>
      <c r="B103" s="13" t="s">
        <v>233</v>
      </c>
      <c r="C103" s="2" t="s">
        <v>101</v>
      </c>
      <c r="D103" s="9" t="s">
        <v>130</v>
      </c>
      <c r="E103" s="29" t="s">
        <v>242</v>
      </c>
      <c r="F103" s="32">
        <v>0</v>
      </c>
    </row>
    <row r="104" spans="1:6" ht="18" x14ac:dyDescent="0.35">
      <c r="A104" s="2">
        <v>4</v>
      </c>
      <c r="B104" s="13" t="s">
        <v>234</v>
      </c>
      <c r="C104" s="2" t="s">
        <v>240</v>
      </c>
      <c r="D104" s="9" t="s">
        <v>130</v>
      </c>
      <c r="E104" s="29" t="s">
        <v>242</v>
      </c>
      <c r="F104" s="32">
        <v>0</v>
      </c>
    </row>
    <row r="105" spans="1:6" ht="18" x14ac:dyDescent="0.35">
      <c r="A105" s="2">
        <v>5</v>
      </c>
      <c r="B105" s="13" t="s">
        <v>235</v>
      </c>
      <c r="C105" s="2" t="s">
        <v>241</v>
      </c>
      <c r="D105" s="9" t="s">
        <v>130</v>
      </c>
      <c r="E105" s="29" t="s">
        <v>242</v>
      </c>
      <c r="F105" s="32"/>
    </row>
    <row r="106" spans="1:6" ht="18" x14ac:dyDescent="0.35">
      <c r="A106" s="2"/>
      <c r="B106" s="12" t="s">
        <v>236</v>
      </c>
      <c r="C106" s="2" t="s">
        <v>134</v>
      </c>
      <c r="D106" s="9" t="s">
        <v>130</v>
      </c>
      <c r="E106" s="29" t="s">
        <v>243</v>
      </c>
      <c r="F106" s="32">
        <f>SUM(F100:F105)</f>
        <v>183360</v>
      </c>
    </row>
    <row r="107" spans="1:6" ht="15" customHeight="1" x14ac:dyDescent="0.25">
      <c r="B107" s="54" t="s">
        <v>237</v>
      </c>
      <c r="C107" s="54"/>
      <c r="D107" s="54"/>
      <c r="E107" s="54"/>
    </row>
    <row r="108" spans="1:6" x14ac:dyDescent="0.25">
      <c r="A108" s="26">
        <v>1</v>
      </c>
      <c r="B108" s="13" t="s">
        <v>238</v>
      </c>
      <c r="C108" s="27" t="s">
        <v>244</v>
      </c>
      <c r="D108" s="9" t="s">
        <v>130</v>
      </c>
      <c r="E108" s="26" t="s">
        <v>245</v>
      </c>
      <c r="F108" s="32">
        <f>F54+F64+F98+F106</f>
        <v>1045124.2555</v>
      </c>
    </row>
    <row r="109" spans="1:6" x14ac:dyDescent="0.25">
      <c r="A109" s="26">
        <v>2</v>
      </c>
      <c r="B109" s="21" t="s">
        <v>264</v>
      </c>
      <c r="C109" s="27" t="s">
        <v>246</v>
      </c>
      <c r="D109" s="9" t="s">
        <v>130</v>
      </c>
      <c r="E109" s="26" t="s">
        <v>247</v>
      </c>
      <c r="F109" s="32"/>
    </row>
    <row r="110" spans="1:6" x14ac:dyDescent="0.25">
      <c r="A110" s="26">
        <v>3</v>
      </c>
      <c r="B110" s="13" t="s">
        <v>239</v>
      </c>
      <c r="C110" s="27" t="s">
        <v>248</v>
      </c>
      <c r="D110" s="9" t="s">
        <v>155</v>
      </c>
      <c r="E110" s="28" t="s">
        <v>249</v>
      </c>
      <c r="F110" s="27">
        <v>23045</v>
      </c>
    </row>
    <row r="111" spans="1:6" ht="39" x14ac:dyDescent="0.25">
      <c r="A111" s="41"/>
      <c r="B111" s="42" t="s">
        <v>253</v>
      </c>
      <c r="C111" s="41" t="s">
        <v>250</v>
      </c>
      <c r="D111" s="43" t="s">
        <v>251</v>
      </c>
      <c r="E111" s="44" t="s">
        <v>252</v>
      </c>
      <c r="F111" s="35">
        <f>ROUND((F108+F109-F112)/F110,2)</f>
        <v>40.53</v>
      </c>
    </row>
    <row r="112" spans="1:6" x14ac:dyDescent="0.25">
      <c r="A112" s="26"/>
      <c r="B112" s="21" t="s">
        <v>267</v>
      </c>
      <c r="C112" s="27" t="s">
        <v>255</v>
      </c>
      <c r="D112" s="9" t="s">
        <v>141</v>
      </c>
      <c r="E112" s="26" t="s">
        <v>255</v>
      </c>
      <c r="F112" s="32">
        <v>111000</v>
      </c>
    </row>
    <row r="113" spans="1:6" x14ac:dyDescent="0.25">
      <c r="A113" s="26"/>
      <c r="B113" s="13" t="s">
        <v>239</v>
      </c>
      <c r="C113" s="27" t="s">
        <v>248</v>
      </c>
      <c r="D113" s="9" t="s">
        <v>155</v>
      </c>
      <c r="E113" s="28" t="s">
        <v>256</v>
      </c>
      <c r="F113" s="27">
        <v>23045</v>
      </c>
    </row>
    <row r="114" spans="1:6" ht="51.75" x14ac:dyDescent="0.25">
      <c r="A114" s="41"/>
      <c r="B114" s="42" t="s">
        <v>254</v>
      </c>
      <c r="C114" s="41" t="s">
        <v>250</v>
      </c>
      <c r="D114" s="43" t="s">
        <v>251</v>
      </c>
      <c r="E114" s="44" t="s">
        <v>257</v>
      </c>
      <c r="F114" s="35">
        <f>ROUND((F108+F109)/F113,2)</f>
        <v>45.35</v>
      </c>
    </row>
  </sheetData>
  <mergeCells count="7">
    <mergeCell ref="B107:E107"/>
    <mergeCell ref="B99:D99"/>
    <mergeCell ref="B80:D80"/>
    <mergeCell ref="A4:F4"/>
    <mergeCell ref="A5:F5"/>
    <mergeCell ref="B18:D18"/>
    <mergeCell ref="B65:D65"/>
  </mergeCells>
  <phoneticPr fontId="15" type="noConversion"/>
  <pageMargins left="0.7" right="0.7" top="0.26" bottom="0.3" header="0.3" footer="0.3"/>
  <pageSetup paperSize="9" scale="77" orientation="portrait" r:id="rId1"/>
  <rowBreaks count="1" manualBreakCount="1"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2026-10-22T11:59:02Z</dcterms:modified>
</cp:coreProperties>
</file>